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Reuse data\"/>
    </mc:Choice>
  </mc:AlternateContent>
  <bookViews>
    <workbookView xWindow="1005" yWindow="1005" windowWidth="15000" windowHeight="10005" activeTab="2"/>
  </bookViews>
  <sheets>
    <sheet name="Data" sheetId="1" r:id="rId1"/>
    <sheet name="Sheet2" sheetId="5" r:id="rId2"/>
    <sheet name="Calculations" sheetId="3" r:id="rId3"/>
    <sheet name="Sheet1" sheetId="4" r:id="rId4"/>
    <sheet name="ValueList_Helper" sheetId="2" state="hidden" r:id="rId5"/>
  </sheets>
  <calcPr calcId="162913"/>
</workbook>
</file>

<file path=xl/calcChain.xml><?xml version="1.0" encoding="utf-8"?>
<calcChain xmlns="http://schemas.openxmlformats.org/spreadsheetml/2006/main">
  <c r="W41" i="4" l="1"/>
  <c r="W33" i="4"/>
  <c r="W25" i="4"/>
  <c r="W17" i="4"/>
  <c r="W9" i="4"/>
  <c r="V41" i="4"/>
  <c r="V33" i="4"/>
  <c r="V25" i="4"/>
  <c r="V17" i="4"/>
  <c r="V9" i="4"/>
  <c r="O41" i="4" l="1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P2" i="4"/>
  <c r="O3" i="4"/>
  <c r="O4" i="4"/>
  <c r="O5" i="4"/>
  <c r="O6" i="4"/>
  <c r="O7" i="4"/>
  <c r="O8" i="4"/>
  <c r="O9" i="4"/>
  <c r="O2" i="4"/>
  <c r="N35" i="4"/>
  <c r="N36" i="4"/>
  <c r="N37" i="4"/>
  <c r="N38" i="4"/>
  <c r="N39" i="4"/>
  <c r="N40" i="4"/>
  <c r="N41" i="4"/>
  <c r="N34" i="4"/>
  <c r="N27" i="4"/>
  <c r="N28" i="4"/>
  <c r="N29" i="4"/>
  <c r="N30" i="4"/>
  <c r="N31" i="4"/>
  <c r="N32" i="4"/>
  <c r="N33" i="4"/>
  <c r="N26" i="4"/>
  <c r="N19" i="4"/>
  <c r="N20" i="4"/>
  <c r="N21" i="4"/>
  <c r="N22" i="4"/>
  <c r="N23" i="4"/>
  <c r="N24" i="4"/>
  <c r="N25" i="4"/>
  <c r="N18" i="4"/>
  <c r="N11" i="4"/>
  <c r="N12" i="4"/>
  <c r="N13" i="4"/>
  <c r="N14" i="4"/>
  <c r="N15" i="4"/>
  <c r="N16" i="4"/>
  <c r="N17" i="4"/>
  <c r="N10" i="4"/>
  <c r="N3" i="4"/>
  <c r="N4" i="4"/>
  <c r="N5" i="4"/>
  <c r="N6" i="4"/>
  <c r="N7" i="4"/>
  <c r="N8" i="4"/>
  <c r="N9" i="4"/>
  <c r="N2" i="4"/>
  <c r="F3" i="3"/>
  <c r="F4" i="3"/>
  <c r="F5" i="3"/>
  <c r="G5" i="3" s="1"/>
  <c r="F6" i="3"/>
  <c r="G6" i="3" s="1"/>
  <c r="F2" i="3"/>
  <c r="G2" i="3" s="1"/>
  <c r="J7" i="4"/>
  <c r="G3" i="3"/>
  <c r="G4" i="3"/>
  <c r="M2" i="4" l="1"/>
  <c r="L2" i="4"/>
  <c r="J3" i="4"/>
  <c r="L3" i="4" s="1"/>
  <c r="J4" i="4"/>
  <c r="J5" i="4"/>
  <c r="L5" i="4" s="1"/>
  <c r="J6" i="4"/>
  <c r="K6" i="4" s="1"/>
  <c r="J8" i="4"/>
  <c r="J9" i="4"/>
  <c r="K9" i="4" s="1"/>
  <c r="J10" i="4"/>
  <c r="L11" i="4" s="1"/>
  <c r="J11" i="4"/>
  <c r="J12" i="4"/>
  <c r="J13" i="4"/>
  <c r="K13" i="4" s="1"/>
  <c r="J14" i="4"/>
  <c r="K14" i="4" s="1"/>
  <c r="J15" i="4"/>
  <c r="J16" i="4"/>
  <c r="J17" i="4"/>
  <c r="K17" i="4" s="1"/>
  <c r="J18" i="4"/>
  <c r="L19" i="4" s="1"/>
  <c r="J19" i="4"/>
  <c r="J20" i="4"/>
  <c r="J21" i="4"/>
  <c r="K21" i="4" s="1"/>
  <c r="J22" i="4"/>
  <c r="K22" i="4" s="1"/>
  <c r="J23" i="4"/>
  <c r="J24" i="4"/>
  <c r="J25" i="4"/>
  <c r="K25" i="4" s="1"/>
  <c r="J26" i="4"/>
  <c r="L27" i="4" s="1"/>
  <c r="J27" i="4"/>
  <c r="J28" i="4"/>
  <c r="J29" i="4"/>
  <c r="K29" i="4" s="1"/>
  <c r="J30" i="4"/>
  <c r="K30" i="4" s="1"/>
  <c r="J31" i="4"/>
  <c r="J32" i="4"/>
  <c r="J33" i="4"/>
  <c r="K33" i="4" s="1"/>
  <c r="J34" i="4"/>
  <c r="L35" i="4" s="1"/>
  <c r="J35" i="4"/>
  <c r="J36" i="4"/>
  <c r="K36" i="4" s="1"/>
  <c r="J37" i="4"/>
  <c r="J38" i="4"/>
  <c r="K38" i="4" s="1"/>
  <c r="J39" i="4"/>
  <c r="K39" i="4" s="1"/>
  <c r="J40" i="4"/>
  <c r="K40" i="4" s="1"/>
  <c r="J41" i="4"/>
  <c r="K41" i="4" s="1"/>
  <c r="J2" i="4"/>
  <c r="K7" i="4"/>
  <c r="K8" i="4"/>
  <c r="K11" i="4"/>
  <c r="K12" i="4"/>
  <c r="K15" i="4"/>
  <c r="K16" i="4"/>
  <c r="K19" i="4"/>
  <c r="K20" i="4"/>
  <c r="K23" i="4"/>
  <c r="K24" i="4"/>
  <c r="K27" i="4"/>
  <c r="K28" i="4"/>
  <c r="K31" i="4"/>
  <c r="K32" i="4"/>
  <c r="K35" i="4"/>
  <c r="K37" i="4"/>
  <c r="K2" i="4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11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3" i="5"/>
  <c r="S3" i="5"/>
  <c r="M25" i="4" l="1"/>
  <c r="M24" i="4"/>
  <c r="M20" i="4"/>
  <c r="M38" i="4"/>
  <c r="L10" i="4"/>
  <c r="M22" i="4"/>
  <c r="M15" i="4"/>
  <c r="M12" i="4"/>
  <c r="L8" i="4"/>
  <c r="L18" i="4"/>
  <c r="K34" i="4"/>
  <c r="M34" i="4" s="1"/>
  <c r="K26" i="4"/>
  <c r="M26" i="4" s="1"/>
  <c r="K18" i="4"/>
  <c r="M18" i="4" s="1"/>
  <c r="K10" i="4"/>
  <c r="M10" i="4" s="1"/>
  <c r="K4" i="4"/>
  <c r="M4" i="4" s="1"/>
  <c r="M36" i="4"/>
  <c r="L26" i="4"/>
  <c r="K3" i="4"/>
  <c r="M3" i="4" s="1"/>
  <c r="L38" i="4"/>
  <c r="L30" i="4"/>
  <c r="P30" i="4" s="1"/>
  <c r="L22" i="4"/>
  <c r="L14" i="4"/>
  <c r="L34" i="4"/>
  <c r="M40" i="4"/>
  <c r="P14" i="4"/>
  <c r="M16" i="4"/>
  <c r="L9" i="4"/>
  <c r="P3" i="4" s="1"/>
  <c r="L17" i="4"/>
  <c r="P17" i="4" s="1"/>
  <c r="L25" i="4"/>
  <c r="P25" i="4" s="1"/>
  <c r="L33" i="4"/>
  <c r="P33" i="4" s="1"/>
  <c r="L37" i="4"/>
  <c r="M19" i="4"/>
  <c r="K5" i="4"/>
  <c r="M8" i="4" s="1"/>
  <c r="L4" i="4"/>
  <c r="P4" i="4" s="1"/>
  <c r="L16" i="4"/>
  <c r="P16" i="4" s="1"/>
  <c r="L12" i="4"/>
  <c r="P12" i="4" s="1"/>
  <c r="L24" i="4"/>
  <c r="L20" i="4"/>
  <c r="L32" i="4"/>
  <c r="L28" i="4"/>
  <c r="L40" i="4"/>
  <c r="L36" i="4"/>
  <c r="L6" i="4"/>
  <c r="L13" i="4"/>
  <c r="P13" i="4" s="1"/>
  <c r="L21" i="4"/>
  <c r="P21" i="4" s="1"/>
  <c r="L29" i="4"/>
  <c r="L41" i="4"/>
  <c r="P41" i="4" s="1"/>
  <c r="L7" i="4"/>
  <c r="L15" i="4"/>
  <c r="P15" i="4" s="1"/>
  <c r="L23" i="4"/>
  <c r="L31" i="4"/>
  <c r="L39" i="4"/>
  <c r="P39" i="4" s="1"/>
  <c r="AG4" i="5"/>
  <c r="AH4" i="5" s="1"/>
  <c r="AG5" i="5"/>
  <c r="AH5" i="5" s="1"/>
  <c r="AG6" i="5"/>
  <c r="AH6" i="5" s="1"/>
  <c r="AG7" i="5"/>
  <c r="AH7" i="5" s="1"/>
  <c r="AG8" i="5"/>
  <c r="AH8" i="5" s="1"/>
  <c r="AG9" i="5"/>
  <c r="AH9" i="5" s="1"/>
  <c r="AG10" i="5"/>
  <c r="AH10" i="5" s="1"/>
  <c r="AG11" i="5"/>
  <c r="AH11" i="5" s="1"/>
  <c r="AG12" i="5"/>
  <c r="AH12" i="5" s="1"/>
  <c r="AG13" i="5"/>
  <c r="AH13" i="5" s="1"/>
  <c r="AG14" i="5"/>
  <c r="AH14" i="5" s="1"/>
  <c r="AG15" i="5"/>
  <c r="AH15" i="5" s="1"/>
  <c r="AG16" i="5"/>
  <c r="AH16" i="5" s="1"/>
  <c r="AG17" i="5"/>
  <c r="AH17" i="5" s="1"/>
  <c r="AG18" i="5"/>
  <c r="AH18" i="5" s="1"/>
  <c r="AG19" i="5"/>
  <c r="AH19" i="5" s="1"/>
  <c r="AG20" i="5"/>
  <c r="AH20" i="5" s="1"/>
  <c r="AG21" i="5"/>
  <c r="AH21" i="5" s="1"/>
  <c r="AG22" i="5"/>
  <c r="AH22" i="5" s="1"/>
  <c r="AG23" i="5"/>
  <c r="AH23" i="5" s="1"/>
  <c r="AG24" i="5"/>
  <c r="AH24" i="5" s="1"/>
  <c r="AG25" i="5"/>
  <c r="AH25" i="5" s="1"/>
  <c r="AG26" i="5"/>
  <c r="AH26" i="5" s="1"/>
  <c r="AG27" i="5"/>
  <c r="AH27" i="5" s="1"/>
  <c r="AG28" i="5"/>
  <c r="AH28" i="5" s="1"/>
  <c r="AG29" i="5"/>
  <c r="AH29" i="5" s="1"/>
  <c r="AG30" i="5"/>
  <c r="AH30" i="5" s="1"/>
  <c r="AG31" i="5"/>
  <c r="AH31" i="5" s="1"/>
  <c r="AG32" i="5"/>
  <c r="AH32" i="5" s="1"/>
  <c r="AG33" i="5"/>
  <c r="AH33" i="5" s="1"/>
  <c r="AG34" i="5"/>
  <c r="AH34" i="5" s="1"/>
  <c r="AG35" i="5"/>
  <c r="AH35" i="5" s="1"/>
  <c r="AG36" i="5"/>
  <c r="AH36" i="5" s="1"/>
  <c r="AG37" i="5"/>
  <c r="AH37" i="5" s="1"/>
  <c r="AG38" i="5"/>
  <c r="AH38" i="5" s="1"/>
  <c r="AG39" i="5"/>
  <c r="AH39" i="5" s="1"/>
  <c r="AG40" i="5"/>
  <c r="AH40" i="5" s="1"/>
  <c r="AG41" i="5"/>
  <c r="AH41" i="5" s="1"/>
  <c r="AG42" i="5"/>
  <c r="AH42" i="5" s="1"/>
  <c r="AG43" i="5"/>
  <c r="AH43" i="5" s="1"/>
  <c r="AG44" i="5"/>
  <c r="AH44" i="5" s="1"/>
  <c r="AG45" i="5"/>
  <c r="AH45" i="5" s="1"/>
  <c r="AG46" i="5"/>
  <c r="AH46" i="5" s="1"/>
  <c r="AG47" i="5"/>
  <c r="AH47" i="5" s="1"/>
  <c r="AG48" i="5"/>
  <c r="AH48" i="5" s="1"/>
  <c r="AG49" i="5"/>
  <c r="AH49" i="5" s="1"/>
  <c r="AG50" i="5"/>
  <c r="AH50" i="5" s="1"/>
  <c r="AG3" i="5"/>
  <c r="AH3" i="5" s="1"/>
  <c r="K4" i="5"/>
  <c r="M4" i="5" s="1"/>
  <c r="K5" i="5"/>
  <c r="M5" i="5" s="1"/>
  <c r="K6" i="5"/>
  <c r="M6" i="5" s="1"/>
  <c r="K7" i="5"/>
  <c r="M7" i="5" s="1"/>
  <c r="K8" i="5"/>
  <c r="M8" i="5" s="1"/>
  <c r="K9" i="5"/>
  <c r="M9" i="5" s="1"/>
  <c r="K10" i="5"/>
  <c r="M10" i="5" s="1"/>
  <c r="K11" i="5"/>
  <c r="M11" i="5" s="1"/>
  <c r="K12" i="5"/>
  <c r="M12" i="5" s="1"/>
  <c r="K13" i="5"/>
  <c r="M13" i="5" s="1"/>
  <c r="K14" i="5"/>
  <c r="M14" i="5" s="1"/>
  <c r="K15" i="5"/>
  <c r="M15" i="5" s="1"/>
  <c r="K16" i="5"/>
  <c r="M16" i="5" s="1"/>
  <c r="K17" i="5"/>
  <c r="M17" i="5" s="1"/>
  <c r="K18" i="5"/>
  <c r="M18" i="5" s="1"/>
  <c r="K19" i="5"/>
  <c r="M19" i="5" s="1"/>
  <c r="K20" i="5"/>
  <c r="M20" i="5" s="1"/>
  <c r="K21" i="5"/>
  <c r="M21" i="5" s="1"/>
  <c r="K22" i="5"/>
  <c r="M22" i="5" s="1"/>
  <c r="K23" i="5"/>
  <c r="M23" i="5" s="1"/>
  <c r="K24" i="5"/>
  <c r="M24" i="5" s="1"/>
  <c r="K25" i="5"/>
  <c r="M25" i="5" s="1"/>
  <c r="K26" i="5"/>
  <c r="M26" i="5" s="1"/>
  <c r="K27" i="5"/>
  <c r="M27" i="5" s="1"/>
  <c r="K28" i="5"/>
  <c r="M28" i="5" s="1"/>
  <c r="K29" i="5"/>
  <c r="M29" i="5" s="1"/>
  <c r="K30" i="5"/>
  <c r="M30" i="5" s="1"/>
  <c r="K31" i="5"/>
  <c r="M31" i="5" s="1"/>
  <c r="K32" i="5"/>
  <c r="M32" i="5" s="1"/>
  <c r="K33" i="5"/>
  <c r="M33" i="5" s="1"/>
  <c r="K34" i="5"/>
  <c r="M34" i="5" s="1"/>
  <c r="K35" i="5"/>
  <c r="M35" i="5" s="1"/>
  <c r="K36" i="5"/>
  <c r="M36" i="5" s="1"/>
  <c r="K37" i="5"/>
  <c r="M37" i="5" s="1"/>
  <c r="K38" i="5"/>
  <c r="M38" i="5" s="1"/>
  <c r="K39" i="5"/>
  <c r="M39" i="5" s="1"/>
  <c r="K40" i="5"/>
  <c r="M40" i="5" s="1"/>
  <c r="K41" i="5"/>
  <c r="M41" i="5" s="1"/>
  <c r="K42" i="5"/>
  <c r="M42" i="5" s="1"/>
  <c r="K43" i="5"/>
  <c r="M43" i="5" s="1"/>
  <c r="K44" i="5"/>
  <c r="M44" i="5" s="1"/>
  <c r="K45" i="5"/>
  <c r="M45" i="5" s="1"/>
  <c r="K46" i="5"/>
  <c r="M46" i="5" s="1"/>
  <c r="K47" i="5"/>
  <c r="M47" i="5" s="1"/>
  <c r="K48" i="5"/>
  <c r="M48" i="5" s="1"/>
  <c r="K49" i="5"/>
  <c r="M49" i="5" s="1"/>
  <c r="K50" i="5"/>
  <c r="M50" i="5" s="1"/>
  <c r="K3" i="5"/>
  <c r="M3" i="5" s="1"/>
  <c r="J50" i="5"/>
  <c r="J49" i="5"/>
  <c r="L49" i="5" s="1"/>
  <c r="J48" i="5"/>
  <c r="L48" i="5" s="1"/>
  <c r="J47" i="5"/>
  <c r="L47" i="5" s="1"/>
  <c r="J46" i="5"/>
  <c r="J45" i="5"/>
  <c r="L45" i="5" s="1"/>
  <c r="J44" i="5"/>
  <c r="L44" i="5" s="1"/>
  <c r="J43" i="5"/>
  <c r="L43" i="5" s="1"/>
  <c r="J42" i="5"/>
  <c r="J41" i="5"/>
  <c r="L41" i="5" s="1"/>
  <c r="J40" i="5"/>
  <c r="L40" i="5" s="1"/>
  <c r="J39" i="5"/>
  <c r="L39" i="5" s="1"/>
  <c r="J38" i="5"/>
  <c r="J37" i="5"/>
  <c r="L37" i="5" s="1"/>
  <c r="J36" i="5"/>
  <c r="L36" i="5" s="1"/>
  <c r="J35" i="5"/>
  <c r="L35" i="5" s="1"/>
  <c r="J34" i="5"/>
  <c r="J33" i="5"/>
  <c r="L33" i="5" s="1"/>
  <c r="J32" i="5"/>
  <c r="L32" i="5" s="1"/>
  <c r="J31" i="5"/>
  <c r="L31" i="5" s="1"/>
  <c r="J30" i="5"/>
  <c r="J29" i="5"/>
  <c r="L29" i="5" s="1"/>
  <c r="J28" i="5"/>
  <c r="L28" i="5" s="1"/>
  <c r="J27" i="5"/>
  <c r="L27" i="5" s="1"/>
  <c r="J26" i="5"/>
  <c r="J25" i="5"/>
  <c r="L25" i="5" s="1"/>
  <c r="J24" i="5"/>
  <c r="L24" i="5" s="1"/>
  <c r="J23" i="5"/>
  <c r="L23" i="5" s="1"/>
  <c r="J22" i="5"/>
  <c r="J21" i="5"/>
  <c r="L21" i="5" s="1"/>
  <c r="J20" i="5"/>
  <c r="L20" i="5" s="1"/>
  <c r="J19" i="5"/>
  <c r="L19" i="5" s="1"/>
  <c r="J18" i="5"/>
  <c r="J17" i="5"/>
  <c r="L17" i="5" s="1"/>
  <c r="J16" i="5"/>
  <c r="L16" i="5" s="1"/>
  <c r="J15" i="5"/>
  <c r="L15" i="5" s="1"/>
  <c r="J14" i="5"/>
  <c r="J13" i="5"/>
  <c r="L13" i="5" s="1"/>
  <c r="J12" i="5"/>
  <c r="L12" i="5" s="1"/>
  <c r="J11" i="5"/>
  <c r="L11" i="5" s="1"/>
  <c r="J10" i="5"/>
  <c r="J9" i="5"/>
  <c r="L9" i="5" s="1"/>
  <c r="J8" i="5"/>
  <c r="L8" i="5" s="1"/>
  <c r="J7" i="5"/>
  <c r="L7" i="5" s="1"/>
  <c r="J6" i="5"/>
  <c r="J5" i="5"/>
  <c r="L5" i="5" s="1"/>
  <c r="J4" i="5"/>
  <c r="L4" i="5" s="1"/>
  <c r="J3" i="5"/>
  <c r="L3" i="5" s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3" i="1"/>
  <c r="P5" i="4" l="1"/>
  <c r="M27" i="4"/>
  <c r="M32" i="4"/>
  <c r="P7" i="4"/>
  <c r="M30" i="4"/>
  <c r="M31" i="4"/>
  <c r="M37" i="4"/>
  <c r="M29" i="4"/>
  <c r="P31" i="4"/>
  <c r="P6" i="4"/>
  <c r="P28" i="4"/>
  <c r="Q25" i="4"/>
  <c r="M39" i="4"/>
  <c r="M35" i="4"/>
  <c r="M17" i="4"/>
  <c r="Q17" i="4" s="1"/>
  <c r="M33" i="4"/>
  <c r="Q33" i="4" s="1"/>
  <c r="P29" i="4"/>
  <c r="M11" i="4"/>
  <c r="P32" i="4"/>
  <c r="M13" i="4"/>
  <c r="Q13" i="4" s="1"/>
  <c r="P26" i="4"/>
  <c r="M9" i="4"/>
  <c r="Q3" i="4" s="1"/>
  <c r="M41" i="4"/>
  <c r="Q39" i="4" s="1"/>
  <c r="M23" i="4"/>
  <c r="M28" i="4"/>
  <c r="M21" i="4"/>
  <c r="Q21" i="4" s="1"/>
  <c r="M14" i="4"/>
  <c r="Q14" i="4" s="1"/>
  <c r="P36" i="4"/>
  <c r="P20" i="4"/>
  <c r="Q20" i="4" s="1"/>
  <c r="P37" i="4"/>
  <c r="P9" i="4"/>
  <c r="Q9" i="4" s="1"/>
  <c r="P19" i="4"/>
  <c r="Q19" i="4" s="1"/>
  <c r="P22" i="4"/>
  <c r="Q22" i="4" s="1"/>
  <c r="P11" i="4"/>
  <c r="P34" i="4"/>
  <c r="Q4" i="4"/>
  <c r="P10" i="4"/>
  <c r="P23" i="4"/>
  <c r="Q23" i="4" s="1"/>
  <c r="P18" i="4"/>
  <c r="Q18" i="4" s="1"/>
  <c r="P40" i="4"/>
  <c r="Q40" i="4" s="1"/>
  <c r="P24" i="4"/>
  <c r="Q24" i="4" s="1"/>
  <c r="M5" i="4"/>
  <c r="M7" i="4"/>
  <c r="M6" i="4"/>
  <c r="Q6" i="4" s="1"/>
  <c r="P38" i="4"/>
  <c r="P35" i="4"/>
  <c r="P8" i="4"/>
  <c r="Q8" i="4" s="1"/>
  <c r="P27" i="4"/>
  <c r="Q27" i="4" s="1"/>
  <c r="R46" i="5"/>
  <c r="R38" i="5"/>
  <c r="R49" i="5"/>
  <c r="N49" i="5"/>
  <c r="R45" i="5"/>
  <c r="N45" i="5"/>
  <c r="R41" i="5"/>
  <c r="N41" i="5"/>
  <c r="R37" i="5"/>
  <c r="N37" i="5"/>
  <c r="R33" i="5"/>
  <c r="N33" i="5"/>
  <c r="R29" i="5"/>
  <c r="N29" i="5"/>
  <c r="R25" i="5"/>
  <c r="N25" i="5"/>
  <c r="R21" i="5"/>
  <c r="N21" i="5"/>
  <c r="R17" i="5"/>
  <c r="N17" i="5"/>
  <c r="R13" i="5"/>
  <c r="N13" i="5"/>
  <c r="N9" i="5"/>
  <c r="N5" i="5"/>
  <c r="R50" i="5"/>
  <c r="N42" i="5"/>
  <c r="R42" i="5"/>
  <c r="R34" i="5"/>
  <c r="R30" i="5"/>
  <c r="R26" i="5"/>
  <c r="R22" i="5"/>
  <c r="R18" i="5"/>
  <c r="R14" i="5"/>
  <c r="L50" i="5"/>
  <c r="N50" i="5" s="1"/>
  <c r="L46" i="5"/>
  <c r="N46" i="5" s="1"/>
  <c r="L42" i="5"/>
  <c r="L38" i="5"/>
  <c r="N38" i="5" s="1"/>
  <c r="L34" i="5"/>
  <c r="N34" i="5" s="1"/>
  <c r="L30" i="5"/>
  <c r="N30" i="5" s="1"/>
  <c r="L26" i="5"/>
  <c r="N26" i="5" s="1"/>
  <c r="L22" i="5"/>
  <c r="N22" i="5" s="1"/>
  <c r="L18" i="5"/>
  <c r="N18" i="5" s="1"/>
  <c r="L14" i="5"/>
  <c r="N14" i="5" s="1"/>
  <c r="L10" i="5"/>
  <c r="N10" i="5" s="1"/>
  <c r="L6" i="5"/>
  <c r="N6" i="5" s="1"/>
  <c r="R48" i="5"/>
  <c r="N48" i="5"/>
  <c r="R44" i="5"/>
  <c r="N44" i="5"/>
  <c r="R40" i="5"/>
  <c r="N40" i="5"/>
  <c r="R36" i="5"/>
  <c r="N36" i="5"/>
  <c r="R32" i="5"/>
  <c r="N32" i="5"/>
  <c r="R28" i="5"/>
  <c r="N28" i="5"/>
  <c r="R24" i="5"/>
  <c r="N24" i="5"/>
  <c r="R20" i="5"/>
  <c r="N20" i="5"/>
  <c r="R16" i="5"/>
  <c r="N16" i="5"/>
  <c r="R12" i="5"/>
  <c r="N12" i="5"/>
  <c r="N8" i="5"/>
  <c r="N4" i="5"/>
  <c r="N3" i="5"/>
  <c r="R47" i="5"/>
  <c r="N47" i="5"/>
  <c r="R43" i="5"/>
  <c r="N43" i="5"/>
  <c r="R39" i="5"/>
  <c r="N39" i="5"/>
  <c r="R35" i="5"/>
  <c r="N35" i="5"/>
  <c r="R31" i="5"/>
  <c r="N31" i="5"/>
  <c r="R27" i="5"/>
  <c r="N27" i="5"/>
  <c r="R23" i="5"/>
  <c r="N23" i="5"/>
  <c r="R19" i="5"/>
  <c r="N19" i="5"/>
  <c r="R15" i="5"/>
  <c r="N15" i="5"/>
  <c r="N11" i="5"/>
  <c r="R11" i="5"/>
  <c r="N7" i="5"/>
  <c r="Q41" i="4" l="1"/>
  <c r="Q30" i="4"/>
  <c r="Q7" i="4"/>
  <c r="Q34" i="4"/>
  <c r="Q36" i="4"/>
  <c r="Q32" i="4"/>
  <c r="Q12" i="4"/>
  <c r="Q31" i="4"/>
  <c r="Q35" i="4"/>
  <c r="Q5" i="4"/>
  <c r="Q11" i="4"/>
  <c r="Q2" i="4"/>
  <c r="Q16" i="4"/>
  <c r="Q26" i="4"/>
  <c r="Q28" i="4"/>
  <c r="Q15" i="4"/>
  <c r="Q38" i="4"/>
  <c r="Q10" i="4"/>
  <c r="Q37" i="4"/>
  <c r="Q29" i="4"/>
</calcChain>
</file>

<file path=xl/sharedStrings.xml><?xml version="1.0" encoding="utf-8"?>
<sst xmlns="http://schemas.openxmlformats.org/spreadsheetml/2006/main" count="820" uniqueCount="244">
  <si>
    <t>008CALS.d</t>
  </si>
  <si>
    <t>012CALS.d</t>
  </si>
  <si>
    <t>034SMPL.d</t>
  </si>
  <si>
    <t>102SMPL.d</t>
  </si>
  <si>
    <t>RU2.3 16 mL</t>
  </si>
  <si>
    <t>QC2</t>
  </si>
  <si>
    <t>RU2.4 8 mL</t>
  </si>
  <si>
    <t>101SMPL.d</t>
  </si>
  <si>
    <t>RU2.1 8 mL</t>
  </si>
  <si>
    <t>SQStd</t>
  </si>
  <si>
    <t>060SMPL.d</t>
  </si>
  <si>
    <t>055SMPL.d</t>
  </si>
  <si>
    <t>RU2.1 2 mL</t>
  </si>
  <si>
    <t>031SMPL.d</t>
  </si>
  <si>
    <t>061SMPL.d</t>
  </si>
  <si>
    <t>RU2.5 10 mL</t>
  </si>
  <si>
    <t>059SMPL.d</t>
  </si>
  <si>
    <t>RU2.2 4 mL</t>
  </si>
  <si>
    <t>069SMPL.d</t>
  </si>
  <si>
    <t>Spike</t>
  </si>
  <si>
    <t>RU2.5 4 mL</t>
  </si>
  <si>
    <t>RU2.3 8 mL</t>
  </si>
  <si>
    <t>2 % HNO3 WASH</t>
  </si>
  <si>
    <t>026SMPL.d</t>
  </si>
  <si>
    <t>083SMPL.d</t>
  </si>
  <si>
    <t>044SMPL.d</t>
  </si>
  <si>
    <t>0.25 ppb Sr</t>
  </si>
  <si>
    <t>037SMPL.d</t>
  </si>
  <si>
    <t>2</t>
  </si>
  <si>
    <t>068SMPL.d</t>
  </si>
  <si>
    <t>Sample</t>
  </si>
  <si>
    <t>Level</t>
  </si>
  <si>
    <t>SQBlk</t>
  </si>
  <si>
    <t>085SMPL.d</t>
  </si>
  <si>
    <t>039SMPL.d</t>
  </si>
  <si>
    <t>RU2.5 14 mL</t>
  </si>
  <si>
    <t>&lt;0.000</t>
  </si>
  <si>
    <t>010CALS.d</t>
  </si>
  <si>
    <t>RU2.3 12 mL</t>
  </si>
  <si>
    <t>014CALS.d</t>
  </si>
  <si>
    <t>RU2.4 10 mL</t>
  </si>
  <si>
    <t>064SMPL.d</t>
  </si>
  <si>
    <t>RU2.3 6 mL</t>
  </si>
  <si>
    <t>093SMPL.d</t>
  </si>
  <si>
    <t>N/A</t>
  </si>
  <si>
    <t>RU2.4 14 mL</t>
  </si>
  <si>
    <t>DriftChk</t>
  </si>
  <si>
    <t>FQBlk</t>
  </si>
  <si>
    <t>IsoStd</t>
  </si>
  <si>
    <t>Bkgnd</t>
  </si>
  <si>
    <t>087SMPL.d</t>
  </si>
  <si>
    <t xml:space="preserve">88 -&gt; 88  Sr  [ No Gas ] </t>
  </si>
  <si>
    <t>046SMPL.d</t>
  </si>
  <si>
    <t>024SMPL.d</t>
  </si>
  <si>
    <t>006CALS.d</t>
  </si>
  <si>
    <t>0 ppb Sr</t>
  </si>
  <si>
    <t>092SMPL.d</t>
  </si>
  <si>
    <t>CalBlk</t>
  </si>
  <si>
    <t>RU2.5 12 mL</t>
  </si>
  <si>
    <t>019SMPL.d</t>
  </si>
  <si>
    <t>SQISTD</t>
  </si>
  <si>
    <t>0.1 ppb Sr</t>
  </si>
  <si>
    <t>RU2.2 14 mL</t>
  </si>
  <si>
    <t>077SMPL.d</t>
  </si>
  <si>
    <t>RU2.4 4 mL</t>
  </si>
  <si>
    <t>082SMPL.d</t>
  </si>
  <si>
    <t>001SMPL.d</t>
  </si>
  <si>
    <t>099SMPL.d</t>
  </si>
  <si>
    <t>RU2.1 14 mL</t>
  </si>
  <si>
    <t>1 ppb Sr</t>
  </si>
  <si>
    <t>Data File</t>
  </si>
  <si>
    <t>032SMPL.d</t>
  </si>
  <si>
    <t>RU2.4 12 mL</t>
  </si>
  <si>
    <t>036SMPL.d</t>
  </si>
  <si>
    <t>056SMPL.d</t>
  </si>
  <si>
    <t>RU2.4 16 mL</t>
  </si>
  <si>
    <t>BlkVrfy</t>
  </si>
  <si>
    <t>QC4</t>
  </si>
  <si>
    <t>079SMPL.d</t>
  </si>
  <si>
    <t>094SMPL.d</t>
  </si>
  <si>
    <t>10 ppb Sr</t>
  </si>
  <si>
    <t>3</t>
  </si>
  <si>
    <t>QC3</t>
  </si>
  <si>
    <t>RU2.1 16 mL</t>
  </si>
  <si>
    <t>DilStd</t>
  </si>
  <si>
    <t>096SMPL.d</t>
  </si>
  <si>
    <t>078SMPL.d</t>
  </si>
  <si>
    <t>017SMPL.d</t>
  </si>
  <si>
    <t>RU2.1 10 mL</t>
  </si>
  <si>
    <t>RU2.5 8 mL</t>
  </si>
  <si>
    <t>063SMPL.d</t>
  </si>
  <si>
    <t>050SMPL.d</t>
  </si>
  <si>
    <t>Type</t>
  </si>
  <si>
    <t>8</t>
  </si>
  <si>
    <t>RU2.2 8 mL</t>
  </si>
  <si>
    <t>RU2.5 6 mL</t>
  </si>
  <si>
    <t>088SMPL.d</t>
  </si>
  <si>
    <t xml:space="preserve">185 -&gt; 185  Re ( ISTD )  [ No Gas ] </t>
  </si>
  <si>
    <t>Acq. Date-Time</t>
  </si>
  <si>
    <t>RU2.4 6 mL</t>
  </si>
  <si>
    <t>015SMPL.d</t>
  </si>
  <si>
    <t>0.5 ppb Sr</t>
  </si>
  <si>
    <t>028SMPL.d</t>
  </si>
  <si>
    <t>RU2.2 6 mL</t>
  </si>
  <si>
    <t>RU2.5 16 mL</t>
  </si>
  <si>
    <t>040SMPL.d</t>
  </si>
  <si>
    <t>RU2.3 2 mL</t>
  </si>
  <si>
    <t>065SMPL.d</t>
  </si>
  <si>
    <t>049SMPL.d</t>
  </si>
  <si>
    <t>009SMPL.d</t>
  </si>
  <si>
    <t>004CALB.d</t>
  </si>
  <si>
    <t>RU2.3 4 mL</t>
  </si>
  <si>
    <t>042SMPL.d</t>
  </si>
  <si>
    <t>CalStd</t>
  </si>
  <si>
    <t>074SMPL.d</t>
  </si>
  <si>
    <t>075SMPL.d</t>
  </si>
  <si>
    <t>RU2.1 6 mL</t>
  </si>
  <si>
    <t>041SMPL.d</t>
  </si>
  <si>
    <t>057SMPL.d</t>
  </si>
  <si>
    <t>095SMPL.d</t>
  </si>
  <si>
    <t>002SMPL.d</t>
  </si>
  <si>
    <t>RU2.5 2 mL</t>
  </si>
  <si>
    <t>047SMPL.d</t>
  </si>
  <si>
    <t>RU2.1 12 mL</t>
  </si>
  <si>
    <t>020SMPL.d</t>
  </si>
  <si>
    <t>011SMPL.d</t>
  </si>
  <si>
    <t>058SMPL.d</t>
  </si>
  <si>
    <t>016CALS.d</t>
  </si>
  <si>
    <t>100SMPL.d</t>
  </si>
  <si>
    <t>027SMPL.d</t>
  </si>
  <si>
    <t>018CALS.d</t>
  </si>
  <si>
    <t>RU2.3 14 mL</t>
  </si>
  <si>
    <t>005SMPL.d</t>
  </si>
  <si>
    <t>1</t>
  </si>
  <si>
    <t>QC1</t>
  </si>
  <si>
    <t>029SMPL.d</t>
  </si>
  <si>
    <t>RU2.1 4 mL</t>
  </si>
  <si>
    <t>089SMPL.d</t>
  </si>
  <si>
    <t>076SMPL.d</t>
  </si>
  <si>
    <t>RU2.2 2 mL</t>
  </si>
  <si>
    <t>RU2.2 12 mL</t>
  </si>
  <si>
    <t>021SMPL.d</t>
  </si>
  <si>
    <t>091SMPL.d</t>
  </si>
  <si>
    <t>ISTD Recovery %</t>
  </si>
  <si>
    <t>CPS RSD</t>
  </si>
  <si>
    <t>RU2.2 16 mL</t>
  </si>
  <si>
    <t>081SMPL.d</t>
  </si>
  <si>
    <t>052SMPL.d</t>
  </si>
  <si>
    <t>CPS</t>
  </si>
  <si>
    <t>QC5</t>
  </si>
  <si>
    <t xml:space="preserve">115 -&gt; 115  In ( ISTD )  [ No Gas ] </t>
  </si>
  <si>
    <t>Spike Ref</t>
  </si>
  <si>
    <t>Sample Name</t>
  </si>
  <si>
    <t>053SMPL.d</t>
  </si>
  <si>
    <t>051SMPL.d</t>
  </si>
  <si>
    <t>071SMPL.d</t>
  </si>
  <si>
    <t>023SMPL.d</t>
  </si>
  <si>
    <t>030SMPL.d</t>
  </si>
  <si>
    <t>072SMPL.d</t>
  </si>
  <si>
    <t>084SMPL.d</t>
  </si>
  <si>
    <t>CICSpike</t>
  </si>
  <si>
    <t/>
  </si>
  <si>
    <t>048SMPL.d</t>
  </si>
  <si>
    <t xml:space="preserve">187 -&gt; 187  Re ( ISTD )  [ No Gas ] </t>
  </si>
  <si>
    <t>RU2.2 10 mL</t>
  </si>
  <si>
    <t>103SMPL.d</t>
  </si>
  <si>
    <t>070SMPL.d</t>
  </si>
  <si>
    <t>007SMPL.d</t>
  </si>
  <si>
    <t>003SMPL.d</t>
  </si>
  <si>
    <t>4</t>
  </si>
  <si>
    <t>7</t>
  </si>
  <si>
    <t>066SMPL.d</t>
  </si>
  <si>
    <t>054SMPL.d</t>
  </si>
  <si>
    <t>Conc. [ ppb ]</t>
  </si>
  <si>
    <t>090SMPL.d</t>
  </si>
  <si>
    <t>6</t>
  </si>
  <si>
    <t>045SMPL.d</t>
  </si>
  <si>
    <t>025SMPL.d</t>
  </si>
  <si>
    <t>RU2.4 2 mL</t>
  </si>
  <si>
    <t>033SMPL.d</t>
  </si>
  <si>
    <t>043SMPL.d</t>
  </si>
  <si>
    <t>086SMPL.d</t>
  </si>
  <si>
    <t>5</t>
  </si>
  <si>
    <t>RU2.3 10 mL</t>
  </si>
  <si>
    <t>0.05 ppb Sr</t>
  </si>
  <si>
    <t>035SMPL.d</t>
  </si>
  <si>
    <t>022SMPL.d</t>
  </si>
  <si>
    <t>2 ppb Sr</t>
  </si>
  <si>
    <t>080SMPL.d</t>
  </si>
  <si>
    <t>062SMPL.d</t>
  </si>
  <si>
    <t>Rjct</t>
  </si>
  <si>
    <t>038SMPL.d</t>
  </si>
  <si>
    <t>013SMPL.d</t>
  </si>
  <si>
    <t>073SMPL.d</t>
  </si>
  <si>
    <t>097SMPL.d</t>
  </si>
  <si>
    <t>067SMPL.d</t>
  </si>
  <si>
    <t>098SMPL.d</t>
  </si>
  <si>
    <t>Conc in ppb</t>
  </si>
  <si>
    <t>Test</t>
  </si>
  <si>
    <t>Mass of matrix used in test</t>
  </si>
  <si>
    <t>RU2.1</t>
  </si>
  <si>
    <t>RU2.2</t>
  </si>
  <si>
    <t>RU2.3</t>
  </si>
  <si>
    <t>RU2.4</t>
  </si>
  <si>
    <t>RU2.5</t>
  </si>
  <si>
    <t>CPS σ</t>
  </si>
  <si>
    <t>Bkgrd C</t>
  </si>
  <si>
    <t>Bkgrd C σ</t>
  </si>
  <si>
    <t xml:space="preserve">CPS istd corr </t>
  </si>
  <si>
    <t>CPS istd corr σ</t>
  </si>
  <si>
    <t>Calib conc</t>
  </si>
  <si>
    <t>Calib conc σ</t>
  </si>
  <si>
    <t>Conc</t>
  </si>
  <si>
    <t>Conc σ</t>
  </si>
  <si>
    <t>Avg ISTD</t>
  </si>
  <si>
    <r>
      <t xml:space="preserve">Avg ISTD </t>
    </r>
    <r>
      <rPr>
        <sz val="9"/>
        <color rgb="FF000000"/>
        <rFont val="Calibri"/>
        <family val="2"/>
      </rPr>
      <t>σ</t>
    </r>
  </si>
  <si>
    <t>% of 0 ppb</t>
  </si>
  <si>
    <r>
      <t xml:space="preserve">% of 0 ppb </t>
    </r>
    <r>
      <rPr>
        <sz val="9"/>
        <color rgb="FF000000"/>
        <rFont val="Calibri"/>
        <family val="2"/>
      </rPr>
      <t>σ</t>
    </r>
  </si>
  <si>
    <t>ISTD correction factor</t>
  </si>
  <si>
    <r>
      <t xml:space="preserve">ISTD correction factor </t>
    </r>
    <r>
      <rPr>
        <sz val="9"/>
        <color rgb="FF000000"/>
        <rFont val="Calibri"/>
        <family val="2"/>
      </rPr>
      <t>σ</t>
    </r>
  </si>
  <si>
    <t>DF1</t>
  </si>
  <si>
    <t>DF2</t>
  </si>
  <si>
    <t>Eluate weight</t>
  </si>
  <si>
    <t>Cumulative mass</t>
  </si>
  <si>
    <t>% of total Sr</t>
  </si>
  <si>
    <t>% of total Cumulative Sr</t>
  </si>
  <si>
    <t>Conc (ppb)</t>
  </si>
  <si>
    <r>
      <t xml:space="preserve">Conc (ppb) </t>
    </r>
    <r>
      <rPr>
        <sz val="11"/>
        <color theme="1"/>
        <rFont val="Calibri"/>
        <family val="2"/>
      </rPr>
      <t>σ</t>
    </r>
  </si>
  <si>
    <r>
      <t xml:space="preserve">DF1 </t>
    </r>
    <r>
      <rPr>
        <sz val="11"/>
        <color theme="1"/>
        <rFont val="Calibri"/>
        <family val="2"/>
      </rPr>
      <t>σ</t>
    </r>
  </si>
  <si>
    <r>
      <t xml:space="preserve">DF2 </t>
    </r>
    <r>
      <rPr>
        <sz val="11"/>
        <color theme="1"/>
        <rFont val="Calibri"/>
        <family val="2"/>
      </rPr>
      <t>σ</t>
    </r>
  </si>
  <si>
    <r>
      <t xml:space="preserve">Eluate weight </t>
    </r>
    <r>
      <rPr>
        <sz val="11"/>
        <color theme="1"/>
        <rFont val="Calibri"/>
        <family val="2"/>
      </rPr>
      <t>σ</t>
    </r>
  </si>
  <si>
    <t>Mass Sr in aliquot (ug)</t>
  </si>
  <si>
    <r>
      <t xml:space="preserve">Mass Sr in aliquot (ug) </t>
    </r>
    <r>
      <rPr>
        <sz val="11"/>
        <color theme="1"/>
        <rFont val="Calibri"/>
        <family val="2"/>
      </rPr>
      <t>σ</t>
    </r>
  </si>
  <si>
    <r>
      <t xml:space="preserve">Cumulative mass </t>
    </r>
    <r>
      <rPr>
        <sz val="11"/>
        <color theme="1"/>
        <rFont val="Calibri"/>
        <family val="2"/>
      </rPr>
      <t>σ</t>
    </r>
  </si>
  <si>
    <r>
      <t xml:space="preserve">Conc in ppb </t>
    </r>
    <r>
      <rPr>
        <sz val="11"/>
        <color theme="1"/>
        <rFont val="Calibri"/>
        <family val="2"/>
      </rPr>
      <t>σ</t>
    </r>
  </si>
  <si>
    <r>
      <t xml:space="preserve">Mass of matrix used in test </t>
    </r>
    <r>
      <rPr>
        <sz val="11"/>
        <color theme="1"/>
        <rFont val="Calibri"/>
        <family val="2"/>
      </rPr>
      <t>σ</t>
    </r>
  </si>
  <si>
    <r>
      <t>Mass used in each test (n</t>
    </r>
    <r>
      <rPr>
        <sz val="11"/>
        <color theme="1"/>
        <rFont val="Calibri"/>
        <family val="2"/>
      </rPr>
      <t>g) σ</t>
    </r>
  </si>
  <si>
    <r>
      <t>Mass used in each test (u</t>
    </r>
    <r>
      <rPr>
        <sz val="11"/>
        <color theme="1"/>
        <rFont val="Calibri"/>
        <family val="2"/>
      </rPr>
      <t>g)</t>
    </r>
  </si>
  <si>
    <t>Mass used in test (ug)</t>
  </si>
  <si>
    <r>
      <t xml:space="preserve">Mass used in test (ug) </t>
    </r>
    <r>
      <rPr>
        <sz val="11"/>
        <color theme="1"/>
        <rFont val="Calibri"/>
        <family val="2"/>
      </rPr>
      <t>σ</t>
    </r>
  </si>
  <si>
    <r>
      <t xml:space="preserve">% of total Cumulative Sr </t>
    </r>
    <r>
      <rPr>
        <sz val="11"/>
        <color theme="1"/>
        <rFont val="Calibri"/>
        <family val="2"/>
      </rPr>
      <t>σ</t>
    </r>
  </si>
  <si>
    <r>
      <t xml:space="preserve">% of total Sr </t>
    </r>
    <r>
      <rPr>
        <sz val="11"/>
        <color theme="1"/>
        <rFont val="Calibri"/>
        <family val="2"/>
      </rPr>
      <t>σ</t>
    </r>
  </si>
  <si>
    <t>Recovery (%)</t>
  </si>
  <si>
    <r>
      <t xml:space="preserve">Recovery (%)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</si>
</sst>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/mm/dd\ h:mm\ AM/PM"/>
    <numFmt numFmtId="165" formatCode="0.00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top"/>
    </xf>
    <xf numFmtId="0" fontId="0" fillId="0" borderId="1" xfId="0" applyBorder="1"/>
    <xf numFmtId="0" fontId="0" fillId="4" borderId="1" xfId="0" applyFill="1" applyBorder="1"/>
    <xf numFmtId="0" fontId="2" fillId="5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6" xfId="0" applyBorder="1"/>
    <xf numFmtId="0" fontId="0" fillId="6" borderId="6" xfId="0" applyFill="1" applyBorder="1"/>
    <xf numFmtId="0" fontId="0" fillId="6" borderId="1" xfId="0" applyFill="1" applyBorder="1"/>
    <xf numFmtId="0" fontId="2" fillId="2" borderId="0" xfId="0" applyFont="1" applyFill="1" applyBorder="1" applyAlignment="1">
      <alignment horizontal="center" vertical="center"/>
    </xf>
    <xf numFmtId="165" fontId="0" fillId="0" borderId="0" xfId="0" applyNumberFormat="1"/>
    <xf numFmtId="0" fontId="0" fillId="0" borderId="6" xfId="0" applyFill="1" applyBorder="1"/>
    <xf numFmtId="166" fontId="1" fillId="3" borderId="1" xfId="0" applyNumberFormat="1" applyFont="1" applyFill="1" applyBorder="1" applyAlignment="1">
      <alignment horizontal="right" vertical="top"/>
    </xf>
    <xf numFmtId="0" fontId="0" fillId="0" borderId="0" xfId="0" applyFill="1" applyBorder="1"/>
    <xf numFmtId="0" fontId="0" fillId="6" borderId="7" xfId="0" applyFill="1" applyBorder="1"/>
    <xf numFmtId="0" fontId="0" fillId="6" borderId="0" xfId="0" applyFill="1" applyBorder="1"/>
    <xf numFmtId="0" fontId="0" fillId="6" borderId="0" xfId="0" applyFill="1"/>
    <xf numFmtId="0" fontId="0" fillId="0" borderId="7" xfId="0" applyBorder="1"/>
    <xf numFmtId="0" fontId="0" fillId="0" borderId="9" xfId="0" applyBorder="1"/>
    <xf numFmtId="0" fontId="0" fillId="6" borderId="9" xfId="0" applyFill="1" applyBorder="1"/>
    <xf numFmtId="0" fontId="0" fillId="0" borderId="1" xfId="0" applyFill="1" applyBorder="1"/>
    <xf numFmtId="0" fontId="0" fillId="0" borderId="12" xfId="0" applyFill="1" applyBorder="1"/>
    <xf numFmtId="0" fontId="0" fillId="6" borderId="12" xfId="0" applyFill="1" applyBorder="1"/>
    <xf numFmtId="0" fontId="0" fillId="0" borderId="12" xfId="0" applyBorder="1"/>
    <xf numFmtId="0" fontId="1" fillId="0" borderId="14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0" fillId="0" borderId="17" xfId="0" applyFill="1" applyBorder="1"/>
    <xf numFmtId="0" fontId="0" fillId="6" borderId="17" xfId="0" applyFill="1" applyBorder="1"/>
    <xf numFmtId="0" fontId="0" fillId="0" borderId="17" xfId="0" applyBorder="1"/>
    <xf numFmtId="0" fontId="1" fillId="0" borderId="11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Fill="1" applyBorder="1" applyAlignment="1">
      <alignment horizontal="right" vertical="top"/>
    </xf>
    <xf numFmtId="0" fontId="0" fillId="0" borderId="9" xfId="0" applyFill="1" applyBorder="1"/>
    <xf numFmtId="0" fontId="0" fillId="0" borderId="8" xfId="0" applyBorder="1"/>
    <xf numFmtId="0" fontId="0" fillId="0" borderId="21" xfId="0" applyBorder="1"/>
    <xf numFmtId="0" fontId="1" fillId="0" borderId="22" xfId="0" applyFont="1" applyBorder="1" applyAlignment="1">
      <alignment horizontal="left" vertical="top"/>
    </xf>
    <xf numFmtId="0" fontId="0" fillId="0" borderId="7" xfId="0" applyFill="1" applyBorder="1"/>
    <xf numFmtId="0" fontId="0" fillId="0" borderId="10" xfId="0" applyBorder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4" xfId="0" applyBorder="1"/>
    <xf numFmtId="0" fontId="0" fillId="0" borderId="16" xfId="0" applyBorder="1"/>
    <xf numFmtId="0" fontId="0" fillId="6" borderId="8" xfId="0" applyFill="1" applyBorder="1"/>
    <xf numFmtId="0" fontId="0" fillId="6" borderId="24" xfId="0" applyFill="1" applyBorder="1"/>
    <xf numFmtId="0" fontId="0" fillId="6" borderId="4" xfId="0" applyFill="1" applyBorder="1"/>
    <xf numFmtId="0" fontId="0" fillId="6" borderId="25" xfId="0" applyFill="1" applyBorder="1"/>
    <xf numFmtId="0" fontId="0" fillId="6" borderId="13" xfId="0" applyFill="1" applyBorder="1"/>
    <xf numFmtId="0" fontId="0" fillId="6" borderId="15" xfId="0" applyFill="1" applyBorder="1"/>
    <xf numFmtId="0" fontId="0" fillId="6" borderId="23" xfId="0" applyFill="1" applyBorder="1"/>
    <xf numFmtId="0" fontId="0" fillId="6" borderId="18" xfId="0" applyFill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0" xfId="0" applyBorder="1"/>
    <xf numFmtId="0" fontId="0" fillId="0" borderId="31" xfId="0" applyBorder="1"/>
    <xf numFmtId="0" fontId="0" fillId="0" borderId="32" xfId="0" applyBorder="1"/>
    <xf numFmtId="0" fontId="0" fillId="6" borderId="27" xfId="0" applyFill="1" applyBorder="1"/>
    <xf numFmtId="0" fontId="0" fillId="6" borderId="32" xfId="0" applyFill="1" applyBorder="1"/>
    <xf numFmtId="0" fontId="0" fillId="6" borderId="28" xfId="0" applyFill="1" applyBorder="1"/>
    <xf numFmtId="0" fontId="0" fillId="6" borderId="30" xfId="0" applyFill="1" applyBorder="1"/>
    <xf numFmtId="0" fontId="0" fillId="6" borderId="3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Sheet2!$H$1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Sheet2!$P$3:$P$10</c:f>
              <c:numCache>
                <c:formatCode>0.00</c:formatCode>
                <c:ptCount val="8"/>
                <c:pt idx="0">
                  <c:v>0</c:v>
                </c:pt>
                <c:pt idx="1">
                  <c:v>4.838122055859765E-2</c:v>
                </c:pt>
                <c:pt idx="2">
                  <c:v>9.7082240532359532E-2</c:v>
                </c:pt>
                <c:pt idx="3">
                  <c:v>0.24375108384175254</c:v>
                </c:pt>
                <c:pt idx="4">
                  <c:v>0.48996339447695003</c:v>
                </c:pt>
                <c:pt idx="5">
                  <c:v>0.98744350703046457</c:v>
                </c:pt>
                <c:pt idx="6">
                  <c:v>1.9673207238796278</c:v>
                </c:pt>
                <c:pt idx="7">
                  <c:v>9.8778160549208174</c:v>
                </c:pt>
              </c:numCache>
            </c:numRef>
          </c:xVal>
          <c:yVal>
            <c:numRef>
              <c:f>Sheet2!$M$3:$M$10</c:f>
              <c:numCache>
                <c:formatCode>0.00</c:formatCode>
                <c:ptCount val="8"/>
                <c:pt idx="0">
                  <c:v>0</c:v>
                </c:pt>
                <c:pt idx="1">
                  <c:v>6406.3803325160034</c:v>
                </c:pt>
                <c:pt idx="2">
                  <c:v>14122.566107655894</c:v>
                </c:pt>
                <c:pt idx="3">
                  <c:v>34886.146655122902</c:v>
                </c:pt>
                <c:pt idx="4">
                  <c:v>61085.936507223101</c:v>
                </c:pt>
                <c:pt idx="5">
                  <c:v>127546.0666794351</c:v>
                </c:pt>
                <c:pt idx="6">
                  <c:v>244486.29260176423</c:v>
                </c:pt>
                <c:pt idx="7">
                  <c:v>1199481.7769049434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41-4596-953E-B3F510F3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088280"/>
        <c:axId val="362089264"/>
      </c:scatterChart>
      <c:valAx>
        <c:axId val="36208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089264"/>
        <c:crosses val="autoZero"/>
        <c:crossBetween val="midCat"/>
      </c:valAx>
      <c:valAx>
        <c:axId val="36208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088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115659</xdr:colOff>
      <xdr:row>50</xdr:row>
      <xdr:rowOff>91167</xdr:rowOff>
    </xdr:from>
    <xdr:to>
      <xdr:col>16</xdr:col>
      <xdr:colOff>415017</xdr:colOff>
      <xdr:row>64</xdr:row>
      <xdr:rowOff>167367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E105"/>
  <sheetViews>
    <sheetView zoomScale="60" zoomScaleNormal="60" workbookViewId="0">
      <selection activeCell="L27" sqref="L27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16.5703125" customWidth="1"/>
    <col min="8" max="8" width="11.7109375" customWidth="1"/>
    <col min="9" max="9" width="9" customWidth="1"/>
    <col min="10" max="10" width="12" bestFit="1" customWidth="1"/>
    <col min="11" max="11" width="7.140625" bestFit="1" customWidth="1"/>
    <col min="12" max="12" width="8.5703125" bestFit="1" customWidth="1"/>
    <col min="13" max="13" width="11.42578125" bestFit="1" customWidth="1"/>
    <col min="14" max="14" width="12.42578125" bestFit="1" customWidth="1"/>
    <col min="15" max="15" width="12" bestFit="1" customWidth="1"/>
    <col min="16" max="16" width="9.140625" bestFit="1" customWidth="1"/>
    <col min="17" max="17" width="10.5703125" bestFit="1" customWidth="1"/>
    <col min="18" max="18" width="5" bestFit="1" customWidth="1"/>
    <col min="19" max="19" width="6.42578125" bestFit="1" customWidth="1"/>
    <col min="20" max="20" width="11.7109375" customWidth="1"/>
    <col min="21" max="21" width="9" customWidth="1"/>
    <col min="22" max="22" width="15.140625" customWidth="1"/>
    <col min="23" max="23" width="10.7109375" customWidth="1"/>
    <col min="24" max="24" width="9" customWidth="1"/>
    <col min="25" max="25" width="15.140625" customWidth="1"/>
    <col min="26" max="26" width="10.7109375" customWidth="1"/>
    <col min="27" max="27" width="9" customWidth="1"/>
    <col min="28" max="28" width="15.28515625" customWidth="1"/>
    <col min="29" max="29" width="15.28515625" bestFit="1" customWidth="1"/>
    <col min="30" max="30" width="12.7109375" bestFit="1" customWidth="1"/>
  </cols>
  <sheetData>
    <row r="1" spans="1:31" ht="18" customHeight="1" x14ac:dyDescent="0.25">
      <c r="A1" s="47" t="s">
        <v>30</v>
      </c>
      <c r="B1" s="48"/>
      <c r="C1" s="48"/>
      <c r="D1" s="48"/>
      <c r="E1" s="48"/>
      <c r="F1" s="48"/>
      <c r="G1" s="49"/>
      <c r="H1" s="47" t="s">
        <v>51</v>
      </c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7" t="s">
        <v>150</v>
      </c>
      <c r="U1" s="48"/>
      <c r="V1" s="49"/>
      <c r="W1" s="47" t="s">
        <v>97</v>
      </c>
      <c r="X1" s="48"/>
      <c r="Y1" s="49"/>
      <c r="Z1" s="47" t="s">
        <v>163</v>
      </c>
      <c r="AA1" s="48"/>
      <c r="AB1" s="49"/>
    </row>
    <row r="2" spans="1:31" ht="18" customHeight="1" x14ac:dyDescent="0.25">
      <c r="A2" s="6" t="s">
        <v>161</v>
      </c>
      <c r="B2" s="6" t="s">
        <v>190</v>
      </c>
      <c r="C2" s="6" t="s">
        <v>70</v>
      </c>
      <c r="D2" s="6" t="s">
        <v>98</v>
      </c>
      <c r="E2" s="6" t="s">
        <v>92</v>
      </c>
      <c r="F2" s="6" t="s">
        <v>31</v>
      </c>
      <c r="G2" s="6" t="s">
        <v>152</v>
      </c>
      <c r="H2" s="10" t="s">
        <v>148</v>
      </c>
      <c r="I2" s="10" t="s">
        <v>144</v>
      </c>
      <c r="J2" s="10" t="s">
        <v>205</v>
      </c>
      <c r="K2" s="10" t="s">
        <v>206</v>
      </c>
      <c r="L2" s="10" t="s">
        <v>207</v>
      </c>
      <c r="M2" s="10" t="s">
        <v>208</v>
      </c>
      <c r="N2" s="10" t="s">
        <v>209</v>
      </c>
      <c r="O2" s="10" t="s">
        <v>173</v>
      </c>
      <c r="P2" s="10" t="s">
        <v>210</v>
      </c>
      <c r="Q2" s="10" t="s">
        <v>211</v>
      </c>
      <c r="R2" s="10" t="s">
        <v>212</v>
      </c>
      <c r="S2" s="10" t="s">
        <v>213</v>
      </c>
      <c r="T2" s="6" t="s">
        <v>148</v>
      </c>
      <c r="U2" s="6" t="s">
        <v>144</v>
      </c>
      <c r="V2" s="6" t="s">
        <v>143</v>
      </c>
      <c r="W2" s="6" t="s">
        <v>148</v>
      </c>
      <c r="X2" s="6" t="s">
        <v>144</v>
      </c>
      <c r="Y2" s="6" t="s">
        <v>143</v>
      </c>
      <c r="Z2" s="6" t="s">
        <v>148</v>
      </c>
      <c r="AA2" s="6" t="s">
        <v>144</v>
      </c>
      <c r="AB2" s="6" t="s">
        <v>143</v>
      </c>
    </row>
    <row r="3" spans="1:31" x14ac:dyDescent="0.25">
      <c r="A3" s="1"/>
      <c r="B3" s="1" t="b">
        <v>0</v>
      </c>
      <c r="C3" s="1" t="s">
        <v>66</v>
      </c>
      <c r="D3" s="5">
        <v>43405.583993055603</v>
      </c>
      <c r="E3" s="3" t="s">
        <v>30</v>
      </c>
      <c r="F3" s="4" t="s">
        <v>161</v>
      </c>
      <c r="G3" s="1" t="s">
        <v>22</v>
      </c>
      <c r="H3" s="11">
        <v>1041.2090000000001</v>
      </c>
      <c r="I3" s="11">
        <v>14.497681165138101</v>
      </c>
      <c r="J3" s="11">
        <f>H3*(I3/100)</f>
        <v>150.95116108272279</v>
      </c>
      <c r="K3" s="11"/>
      <c r="L3" s="11"/>
      <c r="M3" s="11"/>
      <c r="N3" s="11"/>
      <c r="O3" s="11"/>
      <c r="P3" s="11"/>
      <c r="Q3" s="11"/>
      <c r="R3" s="11"/>
      <c r="S3" s="11"/>
      <c r="T3" s="12">
        <v>11.010999999999999</v>
      </c>
      <c r="U3" s="12">
        <v>79.599548706446598</v>
      </c>
      <c r="V3" s="12"/>
      <c r="W3" s="11">
        <v>2.0019999999999998</v>
      </c>
      <c r="X3" s="11">
        <v>210.81851067789199</v>
      </c>
      <c r="Y3" s="11"/>
      <c r="Z3" s="12">
        <v>0</v>
      </c>
      <c r="AA3" s="12" t="s">
        <v>44</v>
      </c>
      <c r="AB3" s="12"/>
    </row>
    <row r="4" spans="1:31" x14ac:dyDescent="0.25">
      <c r="A4" s="1"/>
      <c r="B4" s="1" t="b">
        <v>0</v>
      </c>
      <c r="C4" s="1" t="s">
        <v>120</v>
      </c>
      <c r="D4" s="5">
        <v>43405.586192129602</v>
      </c>
      <c r="E4" s="3" t="s">
        <v>30</v>
      </c>
      <c r="F4" s="4" t="s">
        <v>161</v>
      </c>
      <c r="G4" s="1" t="s">
        <v>22</v>
      </c>
      <c r="H4" s="11">
        <v>841.98099999999999</v>
      </c>
      <c r="I4" s="11">
        <v>11.4391138697186</v>
      </c>
      <c r="J4" s="11">
        <f t="shared" ref="J4:J67" si="0">H4*(I4/100)</f>
        <v>96.315165351395365</v>
      </c>
      <c r="K4" s="11"/>
      <c r="L4" s="11"/>
      <c r="M4" s="11"/>
      <c r="N4" s="11"/>
      <c r="O4" s="11"/>
      <c r="P4" s="11"/>
      <c r="Q4" s="11"/>
      <c r="R4" s="11"/>
      <c r="S4" s="11"/>
      <c r="T4" s="12">
        <v>15.016</v>
      </c>
      <c r="U4" s="12">
        <v>90.274745672575406</v>
      </c>
      <c r="V4" s="12"/>
      <c r="W4" s="11">
        <v>0</v>
      </c>
      <c r="X4" s="11" t="s">
        <v>44</v>
      </c>
      <c r="Y4" s="11"/>
      <c r="Z4" s="12">
        <v>0</v>
      </c>
      <c r="AA4" s="12" t="s">
        <v>44</v>
      </c>
      <c r="AB4" s="12"/>
    </row>
    <row r="5" spans="1:31" x14ac:dyDescent="0.25">
      <c r="A5" s="1"/>
      <c r="B5" s="1" t="b">
        <v>0</v>
      </c>
      <c r="C5" s="1" t="s">
        <v>168</v>
      </c>
      <c r="D5" s="5">
        <v>43405.588425925896</v>
      </c>
      <c r="E5" s="3" t="s">
        <v>30</v>
      </c>
      <c r="F5" s="4" t="s">
        <v>161</v>
      </c>
      <c r="G5" s="1" t="s">
        <v>22</v>
      </c>
      <c r="H5" s="11">
        <v>926.077</v>
      </c>
      <c r="I5" s="11">
        <v>13.9133540501747</v>
      </c>
      <c r="J5" s="11">
        <f t="shared" si="0"/>
        <v>128.84837178723637</v>
      </c>
      <c r="K5" s="11"/>
      <c r="L5" s="11"/>
      <c r="M5" s="11"/>
      <c r="N5" s="11"/>
      <c r="O5" s="11"/>
      <c r="P5" s="11"/>
      <c r="Q5" s="11"/>
      <c r="R5" s="11"/>
      <c r="S5" s="11"/>
      <c r="T5" s="12">
        <v>20.021000000000001</v>
      </c>
      <c r="U5" s="12">
        <v>62.366742397785899</v>
      </c>
      <c r="V5" s="12"/>
      <c r="W5" s="11">
        <v>0</v>
      </c>
      <c r="X5" s="11" t="s">
        <v>44</v>
      </c>
      <c r="Y5" s="11"/>
      <c r="Z5" s="12">
        <v>2.0019999999999998</v>
      </c>
      <c r="AA5" s="12">
        <v>316.22776601683802</v>
      </c>
      <c r="AB5" s="12"/>
    </row>
    <row r="6" spans="1:31" x14ac:dyDescent="0.25">
      <c r="A6" s="1"/>
      <c r="B6" s="1" t="b">
        <v>0</v>
      </c>
      <c r="C6" s="1" t="s">
        <v>110</v>
      </c>
      <c r="D6" s="5">
        <v>43405.590601851902</v>
      </c>
      <c r="E6" s="3" t="s">
        <v>57</v>
      </c>
      <c r="F6" s="4" t="s">
        <v>133</v>
      </c>
      <c r="G6" s="1" t="s">
        <v>55</v>
      </c>
      <c r="H6" s="11">
        <v>2913.5740000000001</v>
      </c>
      <c r="I6" s="11">
        <v>7.9828466410727499</v>
      </c>
      <c r="J6" s="11">
        <f t="shared" si="0"/>
        <v>232.58614419416895</v>
      </c>
      <c r="K6" s="11"/>
      <c r="L6" s="11"/>
      <c r="M6" s="11"/>
      <c r="N6" s="11"/>
      <c r="O6" s="11"/>
      <c r="P6" s="11"/>
      <c r="Q6" s="11"/>
      <c r="R6" s="11"/>
      <c r="S6" s="11"/>
      <c r="T6" s="12">
        <v>1409552.1429999999</v>
      </c>
      <c r="U6" s="12">
        <v>1.7664844829022499</v>
      </c>
      <c r="V6" s="12">
        <v>100</v>
      </c>
      <c r="W6" s="11">
        <v>443236.28700000001</v>
      </c>
      <c r="X6" s="11">
        <v>1.2490501434633901</v>
      </c>
      <c r="Y6" s="11">
        <v>100</v>
      </c>
      <c r="Z6" s="12">
        <v>735572.66700000002</v>
      </c>
      <c r="AA6" s="12">
        <v>0.76162141583132104</v>
      </c>
      <c r="AB6" s="12">
        <v>100</v>
      </c>
    </row>
    <row r="7" spans="1:31" x14ac:dyDescent="0.25">
      <c r="A7" s="1"/>
      <c r="B7" s="1" t="b">
        <v>0</v>
      </c>
      <c r="C7" s="1" t="s">
        <v>132</v>
      </c>
      <c r="D7" s="5">
        <v>43405.592824074098</v>
      </c>
      <c r="E7" s="3" t="s">
        <v>30</v>
      </c>
      <c r="F7" s="4" t="s">
        <v>161</v>
      </c>
      <c r="G7" s="1" t="s">
        <v>22</v>
      </c>
      <c r="H7" s="11">
        <v>862.00599999999997</v>
      </c>
      <c r="I7" s="11">
        <v>15.6827223754133</v>
      </c>
      <c r="J7" s="11">
        <f t="shared" si="0"/>
        <v>135.18600783940516</v>
      </c>
      <c r="K7" s="11"/>
      <c r="L7" s="11"/>
      <c r="M7" s="11"/>
      <c r="N7" s="11"/>
      <c r="O7" s="11"/>
      <c r="P7" s="11"/>
      <c r="Q7" s="11"/>
      <c r="R7" s="11"/>
      <c r="S7" s="11"/>
      <c r="T7" s="12">
        <v>183.20699999999999</v>
      </c>
      <c r="U7" s="12">
        <v>25.377183987380398</v>
      </c>
      <c r="V7" s="12">
        <v>1.29975326496311E-2</v>
      </c>
      <c r="W7" s="11">
        <v>38.043999999999997</v>
      </c>
      <c r="X7" s="11">
        <v>75.259450906361806</v>
      </c>
      <c r="Y7" s="11">
        <v>8.5832322659087704E-3</v>
      </c>
      <c r="Z7" s="12">
        <v>82.093000000000004</v>
      </c>
      <c r="AA7" s="12">
        <v>38.478473820972802</v>
      </c>
      <c r="AB7" s="12">
        <v>1.11604201301841E-2</v>
      </c>
    </row>
    <row r="8" spans="1:31" x14ac:dyDescent="0.25">
      <c r="A8" s="1"/>
      <c r="B8" s="1" t="b">
        <v>0</v>
      </c>
      <c r="C8" s="1" t="s">
        <v>54</v>
      </c>
      <c r="D8" s="5">
        <v>43405.595023148097</v>
      </c>
      <c r="E8" s="3" t="s">
        <v>113</v>
      </c>
      <c r="F8" s="4" t="s">
        <v>28</v>
      </c>
      <c r="G8" s="1" t="s">
        <v>184</v>
      </c>
      <c r="H8" s="11">
        <v>9534.3490000000002</v>
      </c>
      <c r="I8" s="11">
        <v>5.0253521178641396</v>
      </c>
      <c r="J8" s="11">
        <f t="shared" si="0"/>
        <v>479.13460939605841</v>
      </c>
      <c r="K8" s="11"/>
      <c r="L8" s="11"/>
      <c r="M8" s="11"/>
      <c r="N8" s="11"/>
      <c r="O8" s="11">
        <v>0.05</v>
      </c>
      <c r="P8" s="11"/>
      <c r="Q8" s="11"/>
      <c r="R8" s="11"/>
      <c r="S8" s="11"/>
      <c r="T8" s="12">
        <v>1415033.27</v>
      </c>
      <c r="U8" s="12">
        <v>1.43153496414265</v>
      </c>
      <c r="V8" s="12">
        <v>101.674557800423</v>
      </c>
      <c r="W8" s="11">
        <v>445167.25799999997</v>
      </c>
      <c r="X8" s="11">
        <v>0.94215805924253104</v>
      </c>
      <c r="Y8" s="11">
        <v>101.721953947497</v>
      </c>
      <c r="Z8" s="12">
        <v>743397.06900000002</v>
      </c>
      <c r="AA8" s="12">
        <v>1.0331799222595599</v>
      </c>
      <c r="AB8" s="12">
        <v>102.358060660573</v>
      </c>
      <c r="AE8" s="7"/>
    </row>
    <row r="9" spans="1:31" x14ac:dyDescent="0.25">
      <c r="A9" s="1"/>
      <c r="B9" s="1" t="b">
        <v>0</v>
      </c>
      <c r="C9" s="1" t="s">
        <v>167</v>
      </c>
      <c r="D9" s="5">
        <v>43405.597291666701</v>
      </c>
      <c r="E9" s="3" t="s">
        <v>30</v>
      </c>
      <c r="F9" s="4" t="s">
        <v>161</v>
      </c>
      <c r="G9" s="1" t="s">
        <v>22</v>
      </c>
      <c r="H9" s="11">
        <v>858.99900000000002</v>
      </c>
      <c r="I9" s="11">
        <v>10.6082473739266</v>
      </c>
      <c r="J9" s="11">
        <f t="shared" si="0"/>
        <v>91.124738859555762</v>
      </c>
      <c r="K9" s="11"/>
      <c r="L9" s="11"/>
      <c r="M9" s="11"/>
      <c r="N9" s="11"/>
      <c r="O9" s="11" t="s">
        <v>36</v>
      </c>
      <c r="P9" s="11"/>
      <c r="Q9" s="11"/>
      <c r="R9" s="11"/>
      <c r="S9" s="11"/>
      <c r="T9" s="12">
        <v>245.28</v>
      </c>
      <c r="U9" s="12">
        <v>26.2588760183184</v>
      </c>
      <c r="V9" s="12">
        <v>1.74012718307789E-2</v>
      </c>
      <c r="W9" s="11">
        <v>47.052999999999997</v>
      </c>
      <c r="X9" s="11">
        <v>47.1000680541256</v>
      </c>
      <c r="Y9" s="11">
        <v>1.061578245736E-2</v>
      </c>
      <c r="Z9" s="12">
        <v>89.102000000000004</v>
      </c>
      <c r="AA9" s="12">
        <v>21.4835673142899</v>
      </c>
      <c r="AB9" s="12">
        <v>1.21132831598268E-2</v>
      </c>
    </row>
    <row r="10" spans="1:31" x14ac:dyDescent="0.25">
      <c r="A10" s="1"/>
      <c r="B10" s="1" t="b">
        <v>0</v>
      </c>
      <c r="C10" s="1" t="s">
        <v>0</v>
      </c>
      <c r="D10" s="5">
        <v>43405.599479166704</v>
      </c>
      <c r="E10" s="3" t="s">
        <v>113</v>
      </c>
      <c r="F10" s="4" t="s">
        <v>81</v>
      </c>
      <c r="G10" s="1" t="s">
        <v>61</v>
      </c>
      <c r="H10" s="11">
        <v>17447.468000000001</v>
      </c>
      <c r="I10" s="11">
        <v>2.8601700901200702</v>
      </c>
      <c r="J10" s="11">
        <f t="shared" si="0"/>
        <v>499.02726121927043</v>
      </c>
      <c r="K10" s="11"/>
      <c r="L10" s="11"/>
      <c r="M10" s="11"/>
      <c r="N10" s="11"/>
      <c r="O10" s="11">
        <v>9.8638611246207E-2</v>
      </c>
      <c r="P10" s="11"/>
      <c r="Q10" s="11"/>
      <c r="R10" s="11"/>
      <c r="S10" s="11"/>
      <c r="T10" s="12">
        <v>1428297.541</v>
      </c>
      <c r="U10" s="12">
        <v>1.25693644055117</v>
      </c>
      <c r="V10" s="12">
        <v>103.451549682048</v>
      </c>
      <c r="W10" s="11">
        <v>436536.11800000002</v>
      </c>
      <c r="X10" s="11">
        <v>0.60744573400007595</v>
      </c>
      <c r="Y10" s="11">
        <v>100.550522640574</v>
      </c>
      <c r="Z10" s="12">
        <v>728082.37199999997</v>
      </c>
      <c r="AA10" s="12">
        <v>1.0321724211976799</v>
      </c>
      <c r="AB10" s="12">
        <v>101.05420542164499</v>
      </c>
    </row>
    <row r="11" spans="1:31" x14ac:dyDescent="0.25">
      <c r="A11" s="1"/>
      <c r="B11" s="1" t="b">
        <v>0</v>
      </c>
      <c r="C11" s="1" t="s">
        <v>109</v>
      </c>
      <c r="D11" s="5">
        <v>43405.601736111101</v>
      </c>
      <c r="E11" s="3" t="s">
        <v>30</v>
      </c>
      <c r="F11" s="4" t="s">
        <v>161</v>
      </c>
      <c r="G11" s="1" t="s">
        <v>22</v>
      </c>
      <c r="H11" s="11">
        <v>922.08</v>
      </c>
      <c r="I11" s="11">
        <v>14.8384394126267</v>
      </c>
      <c r="J11" s="11">
        <f t="shared" si="0"/>
        <v>136.82228213594829</v>
      </c>
      <c r="K11" s="11"/>
      <c r="L11" s="11"/>
      <c r="M11" s="11"/>
      <c r="N11" s="11"/>
      <c r="O11" s="11" t="s">
        <v>36</v>
      </c>
      <c r="P11" s="11"/>
      <c r="Q11" s="11"/>
      <c r="R11" s="11"/>
      <c r="S11" s="11"/>
      <c r="T11" s="12">
        <v>239.274</v>
      </c>
      <c r="U11" s="12">
        <v>16.9048910903355</v>
      </c>
      <c r="V11" s="12">
        <v>1.6975179044511599E-2</v>
      </c>
      <c r="W11" s="11">
        <v>38.042000000000002</v>
      </c>
      <c r="X11" s="11">
        <v>64.224850978214107</v>
      </c>
      <c r="Y11" s="11">
        <v>8.5827810393150402E-3</v>
      </c>
      <c r="Z11" s="12">
        <v>51.058</v>
      </c>
      <c r="AA11" s="12">
        <v>55.805125022627003</v>
      </c>
      <c r="AB11" s="12">
        <v>6.9412584630472703E-3</v>
      </c>
    </row>
    <row r="12" spans="1:31" x14ac:dyDescent="0.25">
      <c r="A12" s="1"/>
      <c r="B12" s="1" t="b">
        <v>0</v>
      </c>
      <c r="C12" s="1" t="s">
        <v>37</v>
      </c>
      <c r="D12" s="5">
        <v>43405.603923611103</v>
      </c>
      <c r="E12" s="3" t="s">
        <v>113</v>
      </c>
      <c r="F12" s="4" t="s">
        <v>169</v>
      </c>
      <c r="G12" s="1" t="s">
        <v>26</v>
      </c>
      <c r="H12" s="11">
        <v>39142.222999999998</v>
      </c>
      <c r="I12" s="11">
        <v>1.90585068802435</v>
      </c>
      <c r="J12" s="11">
        <f t="shared" si="0"/>
        <v>745.9923263535253</v>
      </c>
      <c r="K12" s="11"/>
      <c r="L12" s="11"/>
      <c r="M12" s="11"/>
      <c r="N12" s="11"/>
      <c r="O12" s="11">
        <v>0.24347158831162199</v>
      </c>
      <c r="P12" s="11"/>
      <c r="Q12" s="11"/>
      <c r="R12" s="11"/>
      <c r="S12" s="11"/>
      <c r="T12" s="12">
        <v>1440970.155</v>
      </c>
      <c r="U12" s="12">
        <v>1.2885116730661199</v>
      </c>
      <c r="V12" s="12">
        <v>104.114761500746</v>
      </c>
      <c r="W12" s="11">
        <v>443910.82799999998</v>
      </c>
      <c r="X12" s="11">
        <v>0.90358918780703501</v>
      </c>
      <c r="Y12" s="11">
        <v>101.999701155935</v>
      </c>
      <c r="Z12" s="12">
        <v>736198.66700000002</v>
      </c>
      <c r="AA12" s="12">
        <v>0.69959161779394397</v>
      </c>
      <c r="AB12" s="12">
        <v>101.931382036481</v>
      </c>
    </row>
    <row r="13" spans="1:31" x14ac:dyDescent="0.25">
      <c r="A13" s="1"/>
      <c r="B13" s="1" t="b">
        <v>0</v>
      </c>
      <c r="C13" s="1" t="s">
        <v>125</v>
      </c>
      <c r="D13" s="5">
        <v>43405.606168981503</v>
      </c>
      <c r="E13" s="3" t="s">
        <v>30</v>
      </c>
      <c r="F13" s="4" t="s">
        <v>161</v>
      </c>
      <c r="G13" s="1" t="s">
        <v>22</v>
      </c>
      <c r="H13" s="11">
        <v>889.03499999999997</v>
      </c>
      <c r="I13" s="11">
        <v>8.3902183001190593</v>
      </c>
      <c r="J13" s="11">
        <f t="shared" si="0"/>
        <v>74.59197726446348</v>
      </c>
      <c r="K13" s="11"/>
      <c r="L13" s="11"/>
      <c r="M13" s="11"/>
      <c r="N13" s="11"/>
      <c r="O13" s="11" t="s">
        <v>36</v>
      </c>
      <c r="P13" s="11"/>
      <c r="Q13" s="11"/>
      <c r="R13" s="11"/>
      <c r="S13" s="11"/>
      <c r="T13" s="12">
        <v>216.244</v>
      </c>
      <c r="U13" s="12">
        <v>28.887370176591698</v>
      </c>
      <c r="V13" s="12">
        <v>1.5341326752181E-2</v>
      </c>
      <c r="W13" s="11">
        <v>44.051000000000002</v>
      </c>
      <c r="X13" s="11">
        <v>67.931700860198902</v>
      </c>
      <c r="Y13" s="11">
        <v>9.9384913401731508E-3</v>
      </c>
      <c r="Z13" s="12">
        <v>74.084999999999994</v>
      </c>
      <c r="AA13" s="12">
        <v>57.758272223403097</v>
      </c>
      <c r="AB13" s="12">
        <v>1.00717445500187E-2</v>
      </c>
    </row>
    <row r="14" spans="1:31" x14ac:dyDescent="0.25">
      <c r="A14" s="1"/>
      <c r="B14" s="1" t="b">
        <v>0</v>
      </c>
      <c r="C14" s="1" t="s">
        <v>1</v>
      </c>
      <c r="D14" s="5">
        <v>43405.608368055597</v>
      </c>
      <c r="E14" s="3" t="s">
        <v>113</v>
      </c>
      <c r="F14" s="4" t="s">
        <v>182</v>
      </c>
      <c r="G14" s="1" t="s">
        <v>101</v>
      </c>
      <c r="H14" s="11">
        <v>65729.714999999997</v>
      </c>
      <c r="I14" s="11">
        <v>1.45819191054068</v>
      </c>
      <c r="J14" s="11">
        <f t="shared" si="0"/>
        <v>958.46538695144386</v>
      </c>
      <c r="K14" s="11"/>
      <c r="L14" s="11"/>
      <c r="M14" s="11"/>
      <c r="N14" s="11"/>
      <c r="O14" s="11">
        <v>0.47193414245619603</v>
      </c>
      <c r="P14" s="11"/>
      <c r="Q14" s="11"/>
      <c r="R14" s="11"/>
      <c r="S14" s="11"/>
      <c r="T14" s="12">
        <v>1427271.584</v>
      </c>
      <c r="U14" s="12">
        <v>0.87683417208359005</v>
      </c>
      <c r="V14" s="12">
        <v>103.498040582596</v>
      </c>
      <c r="W14" s="11">
        <v>436154.83199999999</v>
      </c>
      <c r="X14" s="11">
        <v>0.70347229708571901</v>
      </c>
      <c r="Y14" s="11">
        <v>100.580093441654</v>
      </c>
      <c r="Z14" s="12">
        <v>724188.223</v>
      </c>
      <c r="AA14" s="12">
        <v>0.795339010408597</v>
      </c>
      <c r="AB14" s="12">
        <v>100.631171725673</v>
      </c>
    </row>
    <row r="15" spans="1:31" x14ac:dyDescent="0.25">
      <c r="A15" s="1"/>
      <c r="B15" s="1" t="b">
        <v>0</v>
      </c>
      <c r="C15" s="1" t="s">
        <v>192</v>
      </c>
      <c r="D15" s="5">
        <v>43405.610625000001</v>
      </c>
      <c r="E15" s="3" t="s">
        <v>30</v>
      </c>
      <c r="F15" s="4" t="s">
        <v>161</v>
      </c>
      <c r="G15" s="1" t="s">
        <v>22</v>
      </c>
      <c r="H15" s="11">
        <v>978.14499999999998</v>
      </c>
      <c r="I15" s="11">
        <v>12.9929659816636</v>
      </c>
      <c r="J15" s="11">
        <f t="shared" si="0"/>
        <v>127.09004710134343</v>
      </c>
      <c r="K15" s="11"/>
      <c r="L15" s="11"/>
      <c r="M15" s="11"/>
      <c r="N15" s="11"/>
      <c r="O15" s="11" t="s">
        <v>36</v>
      </c>
      <c r="P15" s="11"/>
      <c r="Q15" s="11"/>
      <c r="R15" s="11"/>
      <c r="S15" s="11"/>
      <c r="T15" s="12">
        <v>235.27099999999999</v>
      </c>
      <c r="U15" s="12">
        <v>24.752187322085401</v>
      </c>
      <c r="V15" s="12">
        <v>1.6691188131519898E-2</v>
      </c>
      <c r="W15" s="11">
        <v>26.029</v>
      </c>
      <c r="X15" s="11">
        <v>81.495583975303006</v>
      </c>
      <c r="Y15" s="11">
        <v>5.8724885040831497E-3</v>
      </c>
      <c r="Z15" s="12">
        <v>49.055</v>
      </c>
      <c r="AA15" s="12">
        <v>47.571999179262903</v>
      </c>
      <c r="AB15" s="12">
        <v>6.6689536195069102E-3</v>
      </c>
    </row>
    <row r="16" spans="1:31" x14ac:dyDescent="0.25">
      <c r="A16" s="1"/>
      <c r="B16" s="1" t="b">
        <v>0</v>
      </c>
      <c r="C16" s="1" t="s">
        <v>39</v>
      </c>
      <c r="D16" s="5">
        <v>43405.612812500003</v>
      </c>
      <c r="E16" s="3" t="s">
        <v>113</v>
      </c>
      <c r="F16" s="4" t="s">
        <v>175</v>
      </c>
      <c r="G16" s="1" t="s">
        <v>69</v>
      </c>
      <c r="H16" s="11">
        <v>133301.71799999999</v>
      </c>
      <c r="I16" s="11">
        <v>1.2073232367867599</v>
      </c>
      <c r="J16" s="11">
        <f t="shared" si="0"/>
        <v>1609.382616449959</v>
      </c>
      <c r="K16" s="11"/>
      <c r="L16" s="11"/>
      <c r="M16" s="11"/>
      <c r="N16" s="11"/>
      <c r="O16" s="11">
        <v>0.98444514392451099</v>
      </c>
      <c r="P16" s="11"/>
      <c r="Q16" s="11"/>
      <c r="R16" s="11"/>
      <c r="S16" s="11"/>
      <c r="T16" s="12">
        <v>1447314.5970000001</v>
      </c>
      <c r="U16" s="12">
        <v>1.85658469897406</v>
      </c>
      <c r="V16" s="12">
        <v>103.694428336819</v>
      </c>
      <c r="W16" s="11">
        <v>444576.28499999997</v>
      </c>
      <c r="X16" s="11">
        <v>0.42843859685833302</v>
      </c>
      <c r="Y16" s="11">
        <v>101.294207262462</v>
      </c>
      <c r="Z16" s="12">
        <v>736815.21200000006</v>
      </c>
      <c r="AA16" s="12">
        <v>0.60553990832707105</v>
      </c>
      <c r="AB16" s="12">
        <v>101.159488843535</v>
      </c>
    </row>
    <row r="17" spans="1:31" x14ac:dyDescent="0.25">
      <c r="A17" s="1"/>
      <c r="B17" s="1" t="b">
        <v>0</v>
      </c>
      <c r="C17" s="1" t="s">
        <v>100</v>
      </c>
      <c r="D17" s="5">
        <v>43405.6150694444</v>
      </c>
      <c r="E17" s="3" t="s">
        <v>30</v>
      </c>
      <c r="F17" s="4" t="s">
        <v>161</v>
      </c>
      <c r="G17" s="1" t="s">
        <v>22</v>
      </c>
      <c r="H17" s="11">
        <v>982.14</v>
      </c>
      <c r="I17" s="11">
        <v>13.1640966243673</v>
      </c>
      <c r="J17" s="11">
        <f t="shared" si="0"/>
        <v>129.289858586561</v>
      </c>
      <c r="K17" s="11"/>
      <c r="L17" s="11"/>
      <c r="M17" s="11"/>
      <c r="N17" s="11"/>
      <c r="O17" s="11" t="s">
        <v>36</v>
      </c>
      <c r="P17" s="11"/>
      <c r="Q17" s="11"/>
      <c r="R17" s="11"/>
      <c r="S17" s="11"/>
      <c r="T17" s="12">
        <v>319.36500000000001</v>
      </c>
      <c r="U17" s="12">
        <v>23.894751880992601</v>
      </c>
      <c r="V17" s="12">
        <v>2.2657196584461501E-2</v>
      </c>
      <c r="W17" s="11">
        <v>61.070999999999998</v>
      </c>
      <c r="X17" s="11">
        <v>45.357631581915001</v>
      </c>
      <c r="Y17" s="11">
        <v>1.3778429652804999E-2</v>
      </c>
      <c r="Z17" s="12">
        <v>78.088999999999999</v>
      </c>
      <c r="AA17" s="12">
        <v>27.5608479258449</v>
      </c>
      <c r="AB17" s="12">
        <v>1.0616082340101401E-2</v>
      </c>
    </row>
    <row r="18" spans="1:31" x14ac:dyDescent="0.25">
      <c r="A18" s="1"/>
      <c r="B18" s="1" t="b">
        <v>0</v>
      </c>
      <c r="C18" s="1" t="s">
        <v>127</v>
      </c>
      <c r="D18" s="5">
        <v>43405.6172800926</v>
      </c>
      <c r="E18" s="3" t="s">
        <v>113</v>
      </c>
      <c r="F18" s="4" t="s">
        <v>170</v>
      </c>
      <c r="G18" s="1" t="s">
        <v>187</v>
      </c>
      <c r="H18" s="11">
        <v>254753.33199999999</v>
      </c>
      <c r="I18" s="11">
        <v>0.69096680816970002</v>
      </c>
      <c r="J18" s="11">
        <f t="shared" si="0"/>
        <v>1760.260966826359</v>
      </c>
      <c r="K18" s="11"/>
      <c r="L18" s="11"/>
      <c r="M18" s="11"/>
      <c r="N18" s="11"/>
      <c r="O18" s="11">
        <v>1.9487563330114599</v>
      </c>
      <c r="P18" s="11"/>
      <c r="Q18" s="11"/>
      <c r="R18" s="11"/>
      <c r="S18" s="11"/>
      <c r="T18" s="12">
        <v>1410517.8160000001</v>
      </c>
      <c r="U18" s="12">
        <v>1.3756609263552499</v>
      </c>
      <c r="V18" s="12">
        <v>102.613678536067</v>
      </c>
      <c r="W18" s="11">
        <v>433174.67700000003</v>
      </c>
      <c r="X18" s="11">
        <v>0.90509948587132605</v>
      </c>
      <c r="Y18" s="11">
        <v>100.21565721444701</v>
      </c>
      <c r="Z18" s="12">
        <v>720587.38600000006</v>
      </c>
      <c r="AA18" s="12">
        <v>0.84621159953861502</v>
      </c>
      <c r="AB18" s="12">
        <v>100.454385023097</v>
      </c>
      <c r="AE18" s="2"/>
    </row>
    <row r="19" spans="1:31" x14ac:dyDescent="0.25">
      <c r="A19" s="1"/>
      <c r="B19" s="1" t="b">
        <v>0</v>
      </c>
      <c r="C19" s="1" t="s">
        <v>87</v>
      </c>
      <c r="D19" s="5">
        <v>43405.619537036997</v>
      </c>
      <c r="E19" s="3" t="s">
        <v>30</v>
      </c>
      <c r="F19" s="4" t="s">
        <v>161</v>
      </c>
      <c r="G19" s="1" t="s">
        <v>22</v>
      </c>
      <c r="H19" s="11">
        <v>938.08600000000001</v>
      </c>
      <c r="I19" s="11">
        <v>16.123599305988702</v>
      </c>
      <c r="J19" s="11">
        <f t="shared" si="0"/>
        <v>151.25322778557717</v>
      </c>
      <c r="K19" s="11"/>
      <c r="L19" s="11"/>
      <c r="M19" s="11"/>
      <c r="N19" s="11"/>
      <c r="O19" s="11" t="s">
        <v>36</v>
      </c>
      <c r="P19" s="11"/>
      <c r="Q19" s="11"/>
      <c r="R19" s="11"/>
      <c r="S19" s="11"/>
      <c r="T19" s="12">
        <v>252.28899999999999</v>
      </c>
      <c r="U19" s="12">
        <v>15.516092848394701</v>
      </c>
      <c r="V19" s="12">
        <v>1.7898521970463901E-2</v>
      </c>
      <c r="W19" s="11">
        <v>33.036000000000001</v>
      </c>
      <c r="X19" s="11">
        <v>65.546556724251502</v>
      </c>
      <c r="Y19" s="11">
        <v>7.4533608752119203E-3</v>
      </c>
      <c r="Z19" s="12">
        <v>52.058</v>
      </c>
      <c r="AA19" s="12">
        <v>65.877109971506002</v>
      </c>
      <c r="AB19" s="12">
        <v>7.0772069620689201E-3</v>
      </c>
    </row>
    <row r="20" spans="1:31" x14ac:dyDescent="0.25">
      <c r="A20" s="1"/>
      <c r="B20" s="1" t="b">
        <v>0</v>
      </c>
      <c r="C20" s="1" t="s">
        <v>130</v>
      </c>
      <c r="D20" s="5">
        <v>43405.621724536999</v>
      </c>
      <c r="E20" s="3" t="s">
        <v>113</v>
      </c>
      <c r="F20" s="4" t="s">
        <v>93</v>
      </c>
      <c r="G20" s="1" t="s">
        <v>80</v>
      </c>
      <c r="H20" s="11">
        <v>1291238.1969999999</v>
      </c>
      <c r="I20" s="11">
        <v>1.6119328524948999</v>
      </c>
      <c r="J20" s="11">
        <f t="shared" si="0"/>
        <v>20813.892701405814</v>
      </c>
      <c r="K20" s="11"/>
      <c r="L20" s="11"/>
      <c r="M20" s="11"/>
      <c r="N20" s="11"/>
      <c r="O20" s="11">
        <v>9.8749257694354906</v>
      </c>
      <c r="P20" s="11"/>
      <c r="Q20" s="11"/>
      <c r="R20" s="11"/>
      <c r="S20" s="11"/>
      <c r="T20" s="12">
        <v>1443723.67</v>
      </c>
      <c r="U20" s="12">
        <v>1.0564904432653399</v>
      </c>
      <c r="V20" s="12">
        <v>107.698332813311</v>
      </c>
      <c r="W20" s="11">
        <v>442451.90299999999</v>
      </c>
      <c r="X20" s="11">
        <v>1.1139703625285</v>
      </c>
      <c r="Y20" s="11">
        <v>104.96313872582699</v>
      </c>
      <c r="Z20" s="12">
        <v>732755.87600000005</v>
      </c>
      <c r="AA20" s="12">
        <v>0.77931013028885698</v>
      </c>
      <c r="AB20" s="12">
        <v>104.746561777983</v>
      </c>
      <c r="AE20" s="2"/>
    </row>
    <row r="21" spans="1:31" x14ac:dyDescent="0.25">
      <c r="A21" s="1"/>
      <c r="B21" s="1" t="b">
        <v>0</v>
      </c>
      <c r="C21" s="1" t="s">
        <v>59</v>
      </c>
      <c r="D21" s="5">
        <v>43405.623958333301</v>
      </c>
      <c r="E21" s="3" t="s">
        <v>30</v>
      </c>
      <c r="F21" s="4" t="s">
        <v>161</v>
      </c>
      <c r="G21" s="1" t="s">
        <v>22</v>
      </c>
      <c r="H21" s="11">
        <v>990.15200000000004</v>
      </c>
      <c r="I21" s="11">
        <v>13.917280565396</v>
      </c>
      <c r="J21" s="11">
        <f t="shared" si="0"/>
        <v>137.80223186387983</v>
      </c>
      <c r="K21" s="11"/>
      <c r="L21" s="11"/>
      <c r="M21" s="11"/>
      <c r="N21" s="11"/>
      <c r="O21" s="11" t="s">
        <v>36</v>
      </c>
      <c r="P21" s="11"/>
      <c r="Q21" s="11"/>
      <c r="R21" s="11"/>
      <c r="S21" s="11"/>
      <c r="T21" s="12">
        <v>223.25700000000001</v>
      </c>
      <c r="U21" s="12">
        <v>22.871722921751999</v>
      </c>
      <c r="V21" s="12">
        <v>1.5838860669945401E-2</v>
      </c>
      <c r="W21" s="11">
        <v>28.03</v>
      </c>
      <c r="X21" s="11">
        <v>52.710001291885199</v>
      </c>
      <c r="Y21" s="11">
        <v>6.32394071110879E-3</v>
      </c>
      <c r="Z21" s="12">
        <v>63.072000000000003</v>
      </c>
      <c r="AA21" s="12">
        <v>41.019258873286198</v>
      </c>
      <c r="AB21" s="12">
        <v>8.5745437302933401E-3</v>
      </c>
    </row>
    <row r="22" spans="1:31" x14ac:dyDescent="0.25">
      <c r="A22" s="1"/>
      <c r="B22" s="1" t="b">
        <v>0</v>
      </c>
      <c r="C22" s="1" t="s">
        <v>124</v>
      </c>
      <c r="D22" s="5">
        <v>43405.626145833303</v>
      </c>
      <c r="E22" s="3" t="s">
        <v>30</v>
      </c>
      <c r="F22" s="4" t="s">
        <v>161</v>
      </c>
      <c r="G22" s="1" t="s">
        <v>22</v>
      </c>
      <c r="H22" s="11">
        <v>934.08900000000006</v>
      </c>
      <c r="I22" s="11">
        <v>6.8369456128907196</v>
      </c>
      <c r="J22" s="11">
        <f t="shared" si="0"/>
        <v>63.863156905994799</v>
      </c>
      <c r="K22" s="11"/>
      <c r="L22" s="11"/>
      <c r="M22" s="11"/>
      <c r="N22" s="11"/>
      <c r="O22" s="11" t="s">
        <v>36</v>
      </c>
      <c r="P22" s="11"/>
      <c r="Q22" s="11"/>
      <c r="R22" s="11"/>
      <c r="S22" s="11"/>
      <c r="T22" s="12">
        <v>146.167</v>
      </c>
      <c r="U22" s="12">
        <v>29.627663001557099</v>
      </c>
      <c r="V22" s="12">
        <v>1.03697476340895E-2</v>
      </c>
      <c r="W22" s="11">
        <v>8.0079999999999991</v>
      </c>
      <c r="X22" s="11">
        <v>129.09944487358101</v>
      </c>
      <c r="Y22" s="11">
        <v>1.80671128129002E-3</v>
      </c>
      <c r="Z22" s="12">
        <v>9.0090000000000003</v>
      </c>
      <c r="AA22" s="12">
        <v>110.492102890195</v>
      </c>
      <c r="AB22" s="12">
        <v>1.22476002768602E-3</v>
      </c>
    </row>
    <row r="23" spans="1:31" x14ac:dyDescent="0.25">
      <c r="A23" s="1"/>
      <c r="B23" s="1" t="b">
        <v>0</v>
      </c>
      <c r="C23" s="1" t="s">
        <v>141</v>
      </c>
      <c r="D23" s="5">
        <v>43405.628379629597</v>
      </c>
      <c r="E23" s="3" t="s">
        <v>30</v>
      </c>
      <c r="F23" s="4" t="s">
        <v>161</v>
      </c>
      <c r="G23" s="1" t="s">
        <v>22</v>
      </c>
      <c r="H23" s="11">
        <v>882.03099999999995</v>
      </c>
      <c r="I23" s="11">
        <v>13.8962406445262</v>
      </c>
      <c r="J23" s="11">
        <f t="shared" si="0"/>
        <v>122.56915031932088</v>
      </c>
      <c r="K23" s="11"/>
      <c r="L23" s="11"/>
      <c r="M23" s="11"/>
      <c r="N23" s="11"/>
      <c r="O23" s="11" t="s">
        <v>36</v>
      </c>
      <c r="P23" s="11"/>
      <c r="Q23" s="11"/>
      <c r="R23" s="11"/>
      <c r="S23" s="11"/>
      <c r="T23" s="12">
        <v>130.15</v>
      </c>
      <c r="U23" s="12">
        <v>38.888164657430899</v>
      </c>
      <c r="V23" s="12">
        <v>9.2334292595233208E-3</v>
      </c>
      <c r="W23" s="11">
        <v>6.0060000000000002</v>
      </c>
      <c r="X23" s="11">
        <v>140.54567378526099</v>
      </c>
      <c r="Y23" s="11">
        <v>1.3550334609675101E-3</v>
      </c>
      <c r="Z23" s="12">
        <v>23.024999999999999</v>
      </c>
      <c r="AA23" s="12">
        <v>61.667725950901598</v>
      </c>
      <c r="AB23" s="12">
        <v>3.1302141899734299E-3</v>
      </c>
    </row>
    <row r="24" spans="1:31" x14ac:dyDescent="0.25">
      <c r="A24" s="1"/>
      <c r="B24" s="1" t="b">
        <v>0</v>
      </c>
      <c r="C24" s="1" t="s">
        <v>186</v>
      </c>
      <c r="D24" s="5">
        <v>43405.6305671296</v>
      </c>
      <c r="E24" s="3" t="s">
        <v>30</v>
      </c>
      <c r="F24" s="4" t="s">
        <v>161</v>
      </c>
      <c r="G24" s="1" t="s">
        <v>12</v>
      </c>
      <c r="H24" s="11">
        <v>13850.236999999999</v>
      </c>
      <c r="I24" s="11">
        <v>3.17500779188547</v>
      </c>
      <c r="J24" s="11">
        <f t="shared" si="0"/>
        <v>439.74610394460439</v>
      </c>
      <c r="K24" s="11"/>
      <c r="L24" s="11"/>
      <c r="M24" s="11"/>
      <c r="N24" s="11"/>
      <c r="O24" s="11">
        <v>8.3828821837500303E-2</v>
      </c>
      <c r="P24" s="11"/>
      <c r="Q24" s="11"/>
      <c r="R24" s="11"/>
      <c r="S24" s="11"/>
      <c r="T24" s="12">
        <v>1857106.936</v>
      </c>
      <c r="U24" s="12">
        <v>0.70327620881654596</v>
      </c>
      <c r="V24" s="12">
        <v>131.751559899547</v>
      </c>
      <c r="W24" s="11">
        <v>423613.78899999999</v>
      </c>
      <c r="X24" s="11">
        <v>1.1531529795972799</v>
      </c>
      <c r="Y24" s="11">
        <v>95.572903533505098</v>
      </c>
      <c r="Z24" s="12">
        <v>700246.66799999995</v>
      </c>
      <c r="AA24" s="12">
        <v>0.62524593304544296</v>
      </c>
      <c r="AB24" s="12">
        <v>95.197483459509797</v>
      </c>
    </row>
    <row r="25" spans="1:31" x14ac:dyDescent="0.25">
      <c r="A25" s="1"/>
      <c r="B25" s="1" t="b">
        <v>0</v>
      </c>
      <c r="C25" s="1" t="s">
        <v>156</v>
      </c>
      <c r="D25" s="5">
        <v>43405.632789351897</v>
      </c>
      <c r="E25" s="3" t="s">
        <v>30</v>
      </c>
      <c r="F25" s="4" t="s">
        <v>161</v>
      </c>
      <c r="G25" s="1" t="s">
        <v>22</v>
      </c>
      <c r="H25" s="11">
        <v>875.01700000000005</v>
      </c>
      <c r="I25" s="11">
        <v>9.4228514390575295</v>
      </c>
      <c r="J25" s="11">
        <f t="shared" si="0"/>
        <v>82.451551976498024</v>
      </c>
      <c r="K25" s="11"/>
      <c r="L25" s="11"/>
      <c r="M25" s="11"/>
      <c r="N25" s="11"/>
      <c r="O25" s="11" t="s">
        <v>36</v>
      </c>
      <c r="P25" s="11"/>
      <c r="Q25" s="11"/>
      <c r="R25" s="11"/>
      <c r="S25" s="11"/>
      <c r="T25" s="12">
        <v>364.41699999999997</v>
      </c>
      <c r="U25" s="12">
        <v>16.8464081230175</v>
      </c>
      <c r="V25" s="12">
        <v>2.5853389093105701E-2</v>
      </c>
      <c r="W25" s="11">
        <v>33.036000000000001</v>
      </c>
      <c r="X25" s="11">
        <v>83.361067002345195</v>
      </c>
      <c r="Y25" s="11">
        <v>7.4533608752119099E-3</v>
      </c>
      <c r="Z25" s="12">
        <v>69.078000000000003</v>
      </c>
      <c r="AA25" s="12">
        <v>45.550356585811997</v>
      </c>
      <c r="AB25" s="12">
        <v>9.3910504154173496E-3</v>
      </c>
    </row>
    <row r="26" spans="1:31" x14ac:dyDescent="0.25">
      <c r="A26" s="1"/>
      <c r="B26" s="1" t="b">
        <v>0</v>
      </c>
      <c r="C26" s="1" t="s">
        <v>53</v>
      </c>
      <c r="D26" s="5">
        <v>43405.634976851798</v>
      </c>
      <c r="E26" s="3" t="s">
        <v>30</v>
      </c>
      <c r="F26" s="4" t="s">
        <v>161</v>
      </c>
      <c r="G26" s="1" t="s">
        <v>136</v>
      </c>
      <c r="H26" s="11">
        <v>23880.38</v>
      </c>
      <c r="I26" s="11">
        <v>2.6944815035881899</v>
      </c>
      <c r="J26" s="11">
        <f t="shared" si="0"/>
        <v>643.45242208657339</v>
      </c>
      <c r="K26" s="11"/>
      <c r="L26" s="11"/>
      <c r="M26" s="11"/>
      <c r="N26" s="11"/>
      <c r="O26" s="11">
        <v>0.16070922590148701</v>
      </c>
      <c r="P26" s="11"/>
      <c r="Q26" s="11"/>
      <c r="R26" s="11"/>
      <c r="S26" s="11"/>
      <c r="T26" s="12">
        <v>1884506.6880000001</v>
      </c>
      <c r="U26" s="12">
        <v>1.1612195512163599</v>
      </c>
      <c r="V26" s="12">
        <v>133.695422149417</v>
      </c>
      <c r="W26" s="11">
        <v>426941.15600000002</v>
      </c>
      <c r="X26" s="11">
        <v>0.88153143225460695</v>
      </c>
      <c r="Y26" s="11">
        <v>96.3236017722529</v>
      </c>
      <c r="Z26" s="12">
        <v>708126.22600000002</v>
      </c>
      <c r="AA26" s="12">
        <v>0.922432670716542</v>
      </c>
      <c r="AB26" s="12">
        <v>96.2686975425638</v>
      </c>
    </row>
    <row r="27" spans="1:31" x14ac:dyDescent="0.25">
      <c r="A27" s="1"/>
      <c r="B27" s="1" t="b">
        <v>0</v>
      </c>
      <c r="C27" s="1" t="s">
        <v>177</v>
      </c>
      <c r="D27" s="5">
        <v>43405.637210648201</v>
      </c>
      <c r="E27" s="3" t="s">
        <v>30</v>
      </c>
      <c r="F27" s="4" t="s">
        <v>161</v>
      </c>
      <c r="G27" s="1" t="s">
        <v>22</v>
      </c>
      <c r="H27" s="11">
        <v>906.04499999999996</v>
      </c>
      <c r="I27" s="11">
        <v>10.090009749533699</v>
      </c>
      <c r="J27" s="11">
        <f t="shared" si="0"/>
        <v>91.420028835162597</v>
      </c>
      <c r="K27" s="11"/>
      <c r="L27" s="11"/>
      <c r="M27" s="11"/>
      <c r="N27" s="11"/>
      <c r="O27" s="11" t="s">
        <v>36</v>
      </c>
      <c r="P27" s="11"/>
      <c r="Q27" s="11"/>
      <c r="R27" s="11"/>
      <c r="S27" s="11"/>
      <c r="T27" s="12">
        <v>361.41699999999997</v>
      </c>
      <c r="U27" s="12">
        <v>20.291285944743599</v>
      </c>
      <c r="V27" s="12">
        <v>2.56405555335316E-2</v>
      </c>
      <c r="W27" s="11">
        <v>34.036999999999999</v>
      </c>
      <c r="X27" s="11">
        <v>65.332495737134906</v>
      </c>
      <c r="Y27" s="11">
        <v>7.6791997853731704E-3</v>
      </c>
      <c r="Z27" s="12">
        <v>56.061999999999998</v>
      </c>
      <c r="AA27" s="12">
        <v>51.344884225056497</v>
      </c>
      <c r="AB27" s="12">
        <v>7.6215447521515902E-3</v>
      </c>
    </row>
    <row r="28" spans="1:31" x14ac:dyDescent="0.25">
      <c r="A28" s="1"/>
      <c r="B28" s="1" t="b">
        <v>0</v>
      </c>
      <c r="C28" s="1" t="s">
        <v>23</v>
      </c>
      <c r="D28" s="5">
        <v>43405.6394097222</v>
      </c>
      <c r="E28" s="3" t="s">
        <v>30</v>
      </c>
      <c r="F28" s="4" t="s">
        <v>161</v>
      </c>
      <c r="G28" s="1" t="s">
        <v>116</v>
      </c>
      <c r="H28" s="11">
        <v>1147166.277</v>
      </c>
      <c r="I28" s="11">
        <v>0.59841223070313299</v>
      </c>
      <c r="J28" s="11">
        <f t="shared" si="0"/>
        <v>6864.7833080697819</v>
      </c>
      <c r="K28" s="11"/>
      <c r="L28" s="11"/>
      <c r="M28" s="11"/>
      <c r="N28" s="11"/>
      <c r="O28" s="11">
        <v>8.7706237247014993</v>
      </c>
      <c r="P28" s="11"/>
      <c r="Q28" s="11"/>
      <c r="R28" s="11"/>
      <c r="S28" s="11"/>
      <c r="T28" s="12">
        <v>1882125.709</v>
      </c>
      <c r="U28" s="12">
        <v>0.63360921590016195</v>
      </c>
      <c r="V28" s="12">
        <v>133.52650473746999</v>
      </c>
      <c r="W28" s="11">
        <v>425471.57699999999</v>
      </c>
      <c r="X28" s="11">
        <v>0.64079813089172699</v>
      </c>
      <c r="Y28" s="11">
        <v>95.992045209060194</v>
      </c>
      <c r="Z28" s="12">
        <v>705850.22400000005</v>
      </c>
      <c r="AA28" s="12">
        <v>0.75929939401320801</v>
      </c>
      <c r="AB28" s="12">
        <v>95.959278486893496</v>
      </c>
    </row>
    <row r="29" spans="1:31" x14ac:dyDescent="0.25">
      <c r="A29" s="1"/>
      <c r="B29" s="1" t="b">
        <v>0</v>
      </c>
      <c r="C29" s="1" t="s">
        <v>129</v>
      </c>
      <c r="D29" s="5">
        <v>43405.641631944403</v>
      </c>
      <c r="E29" s="3" t="s">
        <v>30</v>
      </c>
      <c r="F29" s="4" t="s">
        <v>161</v>
      </c>
      <c r="G29" s="1" t="s">
        <v>22</v>
      </c>
      <c r="H29" s="11">
        <v>947.11199999999997</v>
      </c>
      <c r="I29" s="11">
        <v>13.530660907997801</v>
      </c>
      <c r="J29" s="11">
        <f t="shared" si="0"/>
        <v>128.15051313895614</v>
      </c>
      <c r="K29" s="11"/>
      <c r="L29" s="11"/>
      <c r="M29" s="11"/>
      <c r="N29" s="11"/>
      <c r="O29" s="11" t="s">
        <v>36</v>
      </c>
      <c r="P29" s="11"/>
      <c r="Q29" s="11"/>
      <c r="R29" s="11"/>
      <c r="S29" s="11"/>
      <c r="T29" s="12">
        <v>283.32499999999999</v>
      </c>
      <c r="U29" s="12">
        <v>24.711136481356501</v>
      </c>
      <c r="V29" s="12">
        <v>2.0100356088777901E-2</v>
      </c>
      <c r="W29" s="11">
        <v>26.027999999999999</v>
      </c>
      <c r="X29" s="11">
        <v>114.963062738782</v>
      </c>
      <c r="Y29" s="11">
        <v>5.8722628907862803E-3</v>
      </c>
      <c r="Z29" s="12">
        <v>48.055</v>
      </c>
      <c r="AA29" s="12">
        <v>54.512258387195402</v>
      </c>
      <c r="AB29" s="12">
        <v>6.5330051204852604E-3</v>
      </c>
    </row>
    <row r="30" spans="1:31" x14ac:dyDescent="0.25">
      <c r="A30" s="1"/>
      <c r="B30" s="1" t="b">
        <v>0</v>
      </c>
      <c r="C30" s="1" t="s">
        <v>102</v>
      </c>
      <c r="D30" s="5">
        <v>43405.643831018497</v>
      </c>
      <c r="E30" s="3" t="s">
        <v>30</v>
      </c>
      <c r="F30" s="4" t="s">
        <v>161</v>
      </c>
      <c r="G30" s="1" t="s">
        <v>8</v>
      </c>
      <c r="H30" s="11">
        <v>1524482.2180000001</v>
      </c>
      <c r="I30" s="11">
        <v>1.03287350775274</v>
      </c>
      <c r="J30" s="11">
        <f t="shared" si="0"/>
        <v>15745.972960123374</v>
      </c>
      <c r="K30" s="11"/>
      <c r="L30" s="11"/>
      <c r="M30" s="11"/>
      <c r="N30" s="11"/>
      <c r="O30" s="11">
        <v>11.6627262604144</v>
      </c>
      <c r="P30" s="11"/>
      <c r="Q30" s="11"/>
      <c r="R30" s="11"/>
      <c r="S30" s="11"/>
      <c r="T30" s="12">
        <v>1885933.1259999999</v>
      </c>
      <c r="U30" s="12">
        <v>1.0078639307883199</v>
      </c>
      <c r="V30" s="12">
        <v>133.79662010843401</v>
      </c>
      <c r="W30" s="11">
        <v>427305.59299999999</v>
      </c>
      <c r="X30" s="11">
        <v>1.38553615141944</v>
      </c>
      <c r="Y30" s="11">
        <v>96.405823605322297</v>
      </c>
      <c r="Z30" s="12">
        <v>708827.51300000004</v>
      </c>
      <c r="AA30" s="12">
        <v>0.72847366611164499</v>
      </c>
      <c r="AB30" s="12">
        <v>96.364036457597194</v>
      </c>
    </row>
    <row r="31" spans="1:31" x14ac:dyDescent="0.25">
      <c r="A31" s="1"/>
      <c r="B31" s="1" t="b">
        <v>0</v>
      </c>
      <c r="C31" s="1" t="s">
        <v>135</v>
      </c>
      <c r="D31" s="5">
        <v>43405.6460532407</v>
      </c>
      <c r="E31" s="3" t="s">
        <v>30</v>
      </c>
      <c r="F31" s="4" t="s">
        <v>161</v>
      </c>
      <c r="G31" s="1" t="s">
        <v>22</v>
      </c>
      <c r="H31" s="11">
        <v>994.15899999999999</v>
      </c>
      <c r="I31" s="11">
        <v>8.7546963527028208</v>
      </c>
      <c r="J31" s="11">
        <f t="shared" si="0"/>
        <v>87.035601713066825</v>
      </c>
      <c r="K31" s="11"/>
      <c r="L31" s="11"/>
      <c r="M31" s="11"/>
      <c r="N31" s="11"/>
      <c r="O31" s="11" t="s">
        <v>36</v>
      </c>
      <c r="P31" s="11"/>
      <c r="Q31" s="11"/>
      <c r="R31" s="11"/>
      <c r="S31" s="11"/>
      <c r="T31" s="12">
        <v>298.34100000000001</v>
      </c>
      <c r="U31" s="12">
        <v>23.613305486475902</v>
      </c>
      <c r="V31" s="12">
        <v>2.1165658998966198E-2</v>
      </c>
      <c r="W31" s="11">
        <v>22.024999999999999</v>
      </c>
      <c r="X31" s="11">
        <v>73.615717901275104</v>
      </c>
      <c r="Y31" s="11">
        <v>4.9691328634381398E-3</v>
      </c>
      <c r="Z31" s="12">
        <v>53.061999999999998</v>
      </c>
      <c r="AA31" s="12">
        <v>42.702015650458002</v>
      </c>
      <c r="AB31" s="12">
        <v>7.2136992550866502E-3</v>
      </c>
    </row>
    <row r="32" spans="1:31" x14ac:dyDescent="0.25">
      <c r="A32" s="1"/>
      <c r="B32" s="1" t="b">
        <v>0</v>
      </c>
      <c r="C32" s="1" t="s">
        <v>157</v>
      </c>
      <c r="D32" s="5">
        <v>43405.648229166698</v>
      </c>
      <c r="E32" s="3" t="s">
        <v>30</v>
      </c>
      <c r="F32" s="4" t="s">
        <v>161</v>
      </c>
      <c r="G32" s="1" t="s">
        <v>88</v>
      </c>
      <c r="H32" s="11">
        <v>364980.57199999999</v>
      </c>
      <c r="I32" s="11">
        <v>1.0229879798368</v>
      </c>
      <c r="J32" s="11">
        <f t="shared" si="0"/>
        <v>3733.7073802995974</v>
      </c>
      <c r="K32" s="11"/>
      <c r="L32" s="11"/>
      <c r="M32" s="11"/>
      <c r="N32" s="11"/>
      <c r="O32" s="11">
        <v>2.7752203637051398</v>
      </c>
      <c r="P32" s="11"/>
      <c r="Q32" s="11"/>
      <c r="R32" s="11"/>
      <c r="S32" s="11"/>
      <c r="T32" s="12">
        <v>1877971.061</v>
      </c>
      <c r="U32" s="12">
        <v>0.78645123354532198</v>
      </c>
      <c r="V32" s="12">
        <v>133.23175522993</v>
      </c>
      <c r="W32" s="11">
        <v>424654.76299999998</v>
      </c>
      <c r="X32" s="11">
        <v>0.51205761031307495</v>
      </c>
      <c r="Y32" s="11">
        <v>95.807761109595205</v>
      </c>
      <c r="Z32" s="12">
        <v>703385.43099999998</v>
      </c>
      <c r="AA32" s="12">
        <v>0.69975365297806902</v>
      </c>
      <c r="AB32" s="12">
        <v>95.624193578144499</v>
      </c>
    </row>
    <row r="33" spans="1:28" x14ac:dyDescent="0.25">
      <c r="A33" s="1"/>
      <c r="B33" s="1" t="b">
        <v>0</v>
      </c>
      <c r="C33" s="1" t="s">
        <v>13</v>
      </c>
      <c r="D33" s="5">
        <v>43405.650462963</v>
      </c>
      <c r="E33" s="3" t="s">
        <v>30</v>
      </c>
      <c r="F33" s="4" t="s">
        <v>161</v>
      </c>
      <c r="G33" s="1" t="s">
        <v>22</v>
      </c>
      <c r="H33" s="11">
        <v>889.03700000000003</v>
      </c>
      <c r="I33" s="11">
        <v>10.400052431485699</v>
      </c>
      <c r="J33" s="11">
        <f t="shared" si="0"/>
        <v>92.460314135307527</v>
      </c>
      <c r="K33" s="11"/>
      <c r="L33" s="11"/>
      <c r="M33" s="11"/>
      <c r="N33" s="11"/>
      <c r="O33" s="11" t="s">
        <v>36</v>
      </c>
      <c r="P33" s="11"/>
      <c r="Q33" s="11"/>
      <c r="R33" s="11"/>
      <c r="S33" s="11"/>
      <c r="T33" s="12">
        <v>358.41800000000001</v>
      </c>
      <c r="U33" s="12">
        <v>23.438207695336999</v>
      </c>
      <c r="V33" s="12">
        <v>2.5427792918477399E-2</v>
      </c>
      <c r="W33" s="11">
        <v>33.037999999999997</v>
      </c>
      <c r="X33" s="11">
        <v>49.593482110318398</v>
      </c>
      <c r="Y33" s="11">
        <v>7.4538121018056401E-3</v>
      </c>
      <c r="Z33" s="12">
        <v>48.052</v>
      </c>
      <c r="AA33" s="12">
        <v>59.580469831262903</v>
      </c>
      <c r="AB33" s="12">
        <v>6.5325972749882E-3</v>
      </c>
    </row>
    <row r="34" spans="1:28" x14ac:dyDescent="0.25">
      <c r="A34" s="1"/>
      <c r="B34" s="1" t="b">
        <v>0</v>
      </c>
      <c r="C34" s="1" t="s">
        <v>71</v>
      </c>
      <c r="D34" s="5">
        <v>43405.652662036999</v>
      </c>
      <c r="E34" s="3" t="s">
        <v>30</v>
      </c>
      <c r="F34" s="4" t="s">
        <v>161</v>
      </c>
      <c r="G34" s="1" t="s">
        <v>123</v>
      </c>
      <c r="H34" s="11">
        <v>77462.106</v>
      </c>
      <c r="I34" s="11">
        <v>0.971495874993207</v>
      </c>
      <c r="J34" s="11">
        <f t="shared" si="0"/>
        <v>752.54116447286549</v>
      </c>
      <c r="K34" s="11"/>
      <c r="L34" s="11"/>
      <c r="M34" s="11"/>
      <c r="N34" s="11"/>
      <c r="O34" s="11">
        <v>0.571409725916871</v>
      </c>
      <c r="P34" s="11"/>
      <c r="Q34" s="11"/>
      <c r="R34" s="11"/>
      <c r="S34" s="11"/>
      <c r="T34" s="12">
        <v>1874325.6669999999</v>
      </c>
      <c r="U34" s="12">
        <v>0.78998096094623105</v>
      </c>
      <c r="V34" s="12">
        <v>132.97313450290699</v>
      </c>
      <c r="W34" s="11">
        <v>422816.989</v>
      </c>
      <c r="X34" s="11">
        <v>0.89382813601018396</v>
      </c>
      <c r="Y34" s="11">
        <v>95.393134858563599</v>
      </c>
      <c r="Z34" s="12">
        <v>700792.77300000004</v>
      </c>
      <c r="AA34" s="12">
        <v>0.76320221243578001</v>
      </c>
      <c r="AB34" s="12">
        <v>95.271725614567998</v>
      </c>
    </row>
    <row r="35" spans="1:28" x14ac:dyDescent="0.25">
      <c r="A35" s="1"/>
      <c r="B35" s="1" t="b">
        <v>0</v>
      </c>
      <c r="C35" s="1" t="s">
        <v>179</v>
      </c>
      <c r="D35" s="5">
        <v>43405.654872685198</v>
      </c>
      <c r="E35" s="3" t="s">
        <v>30</v>
      </c>
      <c r="F35" s="4" t="s">
        <v>161</v>
      </c>
      <c r="G35" s="1" t="s">
        <v>22</v>
      </c>
      <c r="H35" s="11">
        <v>939.09199999999998</v>
      </c>
      <c r="I35" s="11">
        <v>14.159676307116699</v>
      </c>
      <c r="J35" s="11">
        <f t="shared" si="0"/>
        <v>132.97238742602835</v>
      </c>
      <c r="K35" s="11"/>
      <c r="L35" s="11"/>
      <c r="M35" s="11"/>
      <c r="N35" s="11"/>
      <c r="O35" s="11" t="s">
        <v>36</v>
      </c>
      <c r="P35" s="11"/>
      <c r="Q35" s="11"/>
      <c r="R35" s="11"/>
      <c r="S35" s="11"/>
      <c r="T35" s="12">
        <v>385.44299999999998</v>
      </c>
      <c r="U35" s="12">
        <v>24.679807372994201</v>
      </c>
      <c r="V35" s="12">
        <v>2.7345068567640799E-2</v>
      </c>
      <c r="W35" s="11">
        <v>25.027999999999999</v>
      </c>
      <c r="X35" s="11">
        <v>94.757583430559606</v>
      </c>
      <c r="Y35" s="11">
        <v>5.6466495939218996E-3</v>
      </c>
      <c r="Z35" s="12">
        <v>47.054000000000002</v>
      </c>
      <c r="AA35" s="12">
        <v>51.1930390093139</v>
      </c>
      <c r="AB35" s="12">
        <v>6.3969206729645898E-3</v>
      </c>
    </row>
    <row r="36" spans="1:28" x14ac:dyDescent="0.25">
      <c r="A36" s="1"/>
      <c r="B36" s="1" t="b">
        <v>0</v>
      </c>
      <c r="C36" s="1" t="s">
        <v>2</v>
      </c>
      <c r="D36" s="5">
        <v>43405.657071759299</v>
      </c>
      <c r="E36" s="3" t="s">
        <v>30</v>
      </c>
      <c r="F36" s="4" t="s">
        <v>161</v>
      </c>
      <c r="G36" s="1" t="s">
        <v>68</v>
      </c>
      <c r="H36" s="11">
        <v>24337.582999999999</v>
      </c>
      <c r="I36" s="11">
        <v>2.1263893111152998</v>
      </c>
      <c r="J36" s="11">
        <f t="shared" si="0"/>
        <v>517.51176349581431</v>
      </c>
      <c r="K36" s="11"/>
      <c r="L36" s="11"/>
      <c r="M36" s="11"/>
      <c r="N36" s="11"/>
      <c r="O36" s="11">
        <v>0.16421365763085199</v>
      </c>
      <c r="P36" s="11"/>
      <c r="Q36" s="11"/>
      <c r="R36" s="11"/>
      <c r="S36" s="11"/>
      <c r="T36" s="12">
        <v>1869353.8</v>
      </c>
      <c r="U36" s="12">
        <v>0.98492289579377301</v>
      </c>
      <c r="V36" s="12">
        <v>132.62040778579399</v>
      </c>
      <c r="W36" s="11">
        <v>421104.647</v>
      </c>
      <c r="X36" s="11">
        <v>0.87874022327193801</v>
      </c>
      <c r="Y36" s="11">
        <v>95.0068077345842</v>
      </c>
      <c r="Z36" s="12">
        <v>701220.12699999998</v>
      </c>
      <c r="AA36" s="12">
        <v>0.54080152026268502</v>
      </c>
      <c r="AB36" s="12">
        <v>95.329823749418907</v>
      </c>
    </row>
    <row r="37" spans="1:28" x14ac:dyDescent="0.25">
      <c r="A37" s="1"/>
      <c r="B37" s="1" t="b">
        <v>0</v>
      </c>
      <c r="C37" s="1" t="s">
        <v>185</v>
      </c>
      <c r="D37" s="5">
        <v>43405.659293981502</v>
      </c>
      <c r="E37" s="3" t="s">
        <v>30</v>
      </c>
      <c r="F37" s="4" t="s">
        <v>161</v>
      </c>
      <c r="G37" s="1" t="s">
        <v>22</v>
      </c>
      <c r="H37" s="11">
        <v>855.99599999999998</v>
      </c>
      <c r="I37" s="11">
        <v>10.822283463019</v>
      </c>
      <c r="J37" s="11">
        <f t="shared" si="0"/>
        <v>92.638313552104123</v>
      </c>
      <c r="K37" s="11"/>
      <c r="L37" s="11"/>
      <c r="M37" s="11"/>
      <c r="N37" s="11"/>
      <c r="O37" s="11" t="s">
        <v>36</v>
      </c>
      <c r="P37" s="11"/>
      <c r="Q37" s="11"/>
      <c r="R37" s="11"/>
      <c r="S37" s="11"/>
      <c r="T37" s="12">
        <v>377.43400000000003</v>
      </c>
      <c r="U37" s="12">
        <v>23.363080884372899</v>
      </c>
      <c r="V37" s="12">
        <v>2.6776873908097801E-2</v>
      </c>
      <c r="W37" s="11">
        <v>30.033999999999999</v>
      </c>
      <c r="X37" s="11">
        <v>62.8592996526476</v>
      </c>
      <c r="Y37" s="11">
        <v>6.7760697580250204E-3</v>
      </c>
      <c r="Z37" s="12">
        <v>57.064</v>
      </c>
      <c r="AA37" s="12">
        <v>56.126205807859101</v>
      </c>
      <c r="AB37" s="12">
        <v>7.7577651481712797E-3</v>
      </c>
    </row>
    <row r="38" spans="1:28" x14ac:dyDescent="0.25">
      <c r="A38" s="1"/>
      <c r="B38" s="1" t="b">
        <v>0</v>
      </c>
      <c r="C38" s="1" t="s">
        <v>73</v>
      </c>
      <c r="D38" s="5">
        <v>43405.661481481497</v>
      </c>
      <c r="E38" s="3" t="s">
        <v>30</v>
      </c>
      <c r="F38" s="4" t="s">
        <v>161</v>
      </c>
      <c r="G38" s="1" t="s">
        <v>83</v>
      </c>
      <c r="H38" s="11">
        <v>13154.86</v>
      </c>
      <c r="I38" s="11">
        <v>3.15825972301728</v>
      </c>
      <c r="J38" s="11">
        <f t="shared" si="0"/>
        <v>415.46464499931102</v>
      </c>
      <c r="K38" s="11"/>
      <c r="L38" s="11"/>
      <c r="M38" s="11"/>
      <c r="N38" s="11"/>
      <c r="O38" s="11">
        <v>7.8498801643690205E-2</v>
      </c>
      <c r="P38" s="11"/>
      <c r="Q38" s="11"/>
      <c r="R38" s="11"/>
      <c r="S38" s="11"/>
      <c r="T38" s="12">
        <v>1877582.2039999999</v>
      </c>
      <c r="U38" s="12">
        <v>0.82540012210345504</v>
      </c>
      <c r="V38" s="12">
        <v>133.20416795677201</v>
      </c>
      <c r="W38" s="11">
        <v>423481.7</v>
      </c>
      <c r="X38" s="11">
        <v>0.82708974673981595</v>
      </c>
      <c r="Y38" s="11">
        <v>95.543102498735607</v>
      </c>
      <c r="Z38" s="12">
        <v>703330.64300000004</v>
      </c>
      <c r="AA38" s="12">
        <v>0.64636370300613899</v>
      </c>
      <c r="AB38" s="12">
        <v>95.616745231780101</v>
      </c>
    </row>
    <row r="39" spans="1:28" x14ac:dyDescent="0.25">
      <c r="A39" s="1"/>
      <c r="B39" s="1" t="b">
        <v>0</v>
      </c>
      <c r="C39" s="1" t="s">
        <v>27</v>
      </c>
      <c r="D39" s="5">
        <v>43405.663715277798</v>
      </c>
      <c r="E39" s="3" t="s">
        <v>30</v>
      </c>
      <c r="F39" s="4" t="s">
        <v>161</v>
      </c>
      <c r="G39" s="1" t="s">
        <v>22</v>
      </c>
      <c r="H39" s="11">
        <v>918.07299999999998</v>
      </c>
      <c r="I39" s="11">
        <v>10.7355699121374</v>
      </c>
      <c r="J39" s="11">
        <f t="shared" si="0"/>
        <v>98.560368759457191</v>
      </c>
      <c r="K39" s="11"/>
      <c r="L39" s="11"/>
      <c r="M39" s="11"/>
      <c r="N39" s="11"/>
      <c r="O39" s="11" t="s">
        <v>36</v>
      </c>
      <c r="P39" s="11"/>
      <c r="Q39" s="11"/>
      <c r="R39" s="11"/>
      <c r="S39" s="11"/>
      <c r="T39" s="12">
        <v>409.47500000000002</v>
      </c>
      <c r="U39" s="12">
        <v>16.439780711613</v>
      </c>
      <c r="V39" s="12">
        <v>2.90500072688691E-2</v>
      </c>
      <c r="W39" s="11">
        <v>27.029</v>
      </c>
      <c r="X39" s="11">
        <v>65.447278691956598</v>
      </c>
      <c r="Y39" s="11">
        <v>6.0981018009475399E-3</v>
      </c>
      <c r="Z39" s="12">
        <v>58.067</v>
      </c>
      <c r="AA39" s="12">
        <v>56.7801260639947</v>
      </c>
      <c r="AB39" s="12">
        <v>7.89412149268999E-3</v>
      </c>
    </row>
    <row r="40" spans="1:28" x14ac:dyDescent="0.25">
      <c r="A40" s="1"/>
      <c r="B40" s="1" t="b">
        <v>0</v>
      </c>
      <c r="C40" s="1" t="s">
        <v>191</v>
      </c>
      <c r="D40" s="5">
        <v>43405.665925925903</v>
      </c>
      <c r="E40" s="3" t="s">
        <v>30</v>
      </c>
      <c r="F40" s="4" t="s">
        <v>161</v>
      </c>
      <c r="G40" s="1" t="s">
        <v>139</v>
      </c>
      <c r="H40" s="11">
        <v>11503.914000000001</v>
      </c>
      <c r="I40" s="11">
        <v>3.2638683523517198</v>
      </c>
      <c r="J40" s="11">
        <f t="shared" si="0"/>
        <v>375.47260832775885</v>
      </c>
      <c r="K40" s="11"/>
      <c r="L40" s="11"/>
      <c r="M40" s="11"/>
      <c r="N40" s="11"/>
      <c r="O40" s="11">
        <v>6.5844406231000394E-2</v>
      </c>
      <c r="P40" s="11"/>
      <c r="Q40" s="11"/>
      <c r="R40" s="11"/>
      <c r="S40" s="11"/>
      <c r="T40" s="12">
        <v>1888750.23</v>
      </c>
      <c r="U40" s="12">
        <v>0.67951772167169799</v>
      </c>
      <c r="V40" s="12">
        <v>133.99647819910399</v>
      </c>
      <c r="W40" s="11">
        <v>426908.63</v>
      </c>
      <c r="X40" s="11">
        <v>0.76225802144844901</v>
      </c>
      <c r="Y40" s="11">
        <v>96.316263474159101</v>
      </c>
      <c r="Z40" s="12">
        <v>711296.29500000004</v>
      </c>
      <c r="AA40" s="12">
        <v>1.03504597276146</v>
      </c>
      <c r="AB40" s="12">
        <v>96.699663664908897</v>
      </c>
    </row>
    <row r="41" spans="1:28" x14ac:dyDescent="0.25">
      <c r="A41" s="1"/>
      <c r="B41" s="1" t="b">
        <v>0</v>
      </c>
      <c r="C41" s="1" t="s">
        <v>34</v>
      </c>
      <c r="D41" s="5">
        <v>43405.668159722198</v>
      </c>
      <c r="E41" s="3" t="s">
        <v>30</v>
      </c>
      <c r="F41" s="4" t="s">
        <v>161</v>
      </c>
      <c r="G41" s="1" t="s">
        <v>22</v>
      </c>
      <c r="H41" s="11">
        <v>904.04399999999998</v>
      </c>
      <c r="I41" s="11">
        <v>13.989480915476101</v>
      </c>
      <c r="J41" s="11">
        <f t="shared" si="0"/>
        <v>126.47106284750677</v>
      </c>
      <c r="K41" s="11"/>
      <c r="L41" s="11"/>
      <c r="M41" s="11"/>
      <c r="N41" s="11"/>
      <c r="O41" s="11" t="s">
        <v>36</v>
      </c>
      <c r="P41" s="11"/>
      <c r="Q41" s="11"/>
      <c r="R41" s="11"/>
      <c r="S41" s="11"/>
      <c r="T41" s="12">
        <v>325.37099999999998</v>
      </c>
      <c r="U41" s="12">
        <v>20.164961797453302</v>
      </c>
      <c r="V41" s="12">
        <v>2.3083289370728899E-2</v>
      </c>
      <c r="W41" s="11">
        <v>50.058</v>
      </c>
      <c r="X41" s="11">
        <v>44.220620235128102</v>
      </c>
      <c r="Y41" s="11">
        <v>1.12937504144375E-2</v>
      </c>
      <c r="Z41" s="12">
        <v>42.048000000000002</v>
      </c>
      <c r="AA41" s="12">
        <v>58.107099098318599</v>
      </c>
      <c r="AB41" s="12">
        <v>5.7163624868622302E-3</v>
      </c>
    </row>
    <row r="42" spans="1:28" x14ac:dyDescent="0.25">
      <c r="A42" s="1"/>
      <c r="B42" s="1" t="b">
        <v>0</v>
      </c>
      <c r="C42" s="1" t="s">
        <v>105</v>
      </c>
      <c r="D42" s="5">
        <v>43405.670358796298</v>
      </c>
      <c r="E42" s="3" t="s">
        <v>30</v>
      </c>
      <c r="F42" s="4" t="s">
        <v>161</v>
      </c>
      <c r="G42" s="1" t="s">
        <v>17</v>
      </c>
      <c r="H42" s="11">
        <v>21075.768</v>
      </c>
      <c r="I42" s="11">
        <v>3.3040943939598799</v>
      </c>
      <c r="J42" s="11">
        <f t="shared" si="0"/>
        <v>696.36326897199024</v>
      </c>
      <c r="K42" s="11"/>
      <c r="L42" s="11"/>
      <c r="M42" s="11"/>
      <c r="N42" s="11"/>
      <c r="O42" s="11">
        <v>0.13921205444513701</v>
      </c>
      <c r="P42" s="11"/>
      <c r="Q42" s="11"/>
      <c r="R42" s="11"/>
      <c r="S42" s="11"/>
      <c r="T42" s="12">
        <v>1900822.473</v>
      </c>
      <c r="U42" s="12">
        <v>0.98860634160150795</v>
      </c>
      <c r="V42" s="12">
        <v>134.85293768234899</v>
      </c>
      <c r="W42" s="11">
        <v>428902.51699999999</v>
      </c>
      <c r="X42" s="11">
        <v>0.98125270766457695</v>
      </c>
      <c r="Y42" s="11">
        <v>96.766110893804097</v>
      </c>
      <c r="Z42" s="12">
        <v>713356.07799999998</v>
      </c>
      <c r="AA42" s="12">
        <v>0.93284951408866301</v>
      </c>
      <c r="AB42" s="12">
        <v>96.979688072069195</v>
      </c>
    </row>
    <row r="43" spans="1:28" x14ac:dyDescent="0.25">
      <c r="A43" s="1"/>
      <c r="B43" s="1" t="b">
        <v>0</v>
      </c>
      <c r="C43" s="1" t="s">
        <v>117</v>
      </c>
      <c r="D43" s="5">
        <v>43405.6725925926</v>
      </c>
      <c r="E43" s="3" t="s">
        <v>30</v>
      </c>
      <c r="F43" s="4" t="s">
        <v>161</v>
      </c>
      <c r="G43" s="1" t="s">
        <v>22</v>
      </c>
      <c r="H43" s="11">
        <v>915.06299999999999</v>
      </c>
      <c r="I43" s="11">
        <v>14.295927918998199</v>
      </c>
      <c r="J43" s="11">
        <f t="shared" si="0"/>
        <v>130.8167468934225</v>
      </c>
      <c r="K43" s="11"/>
      <c r="L43" s="11"/>
      <c r="M43" s="11"/>
      <c r="N43" s="11"/>
      <c r="O43" s="11" t="s">
        <v>36</v>
      </c>
      <c r="P43" s="11"/>
      <c r="Q43" s="11"/>
      <c r="R43" s="11"/>
      <c r="S43" s="11"/>
      <c r="T43" s="12">
        <v>416.476</v>
      </c>
      <c r="U43" s="12">
        <v>16.892761688749601</v>
      </c>
      <c r="V43" s="12">
        <v>2.9546689852395201E-2</v>
      </c>
      <c r="W43" s="11">
        <v>33.036999999999999</v>
      </c>
      <c r="X43" s="11">
        <v>58.991391748235401</v>
      </c>
      <c r="Y43" s="11">
        <v>7.4535864885087802E-3</v>
      </c>
      <c r="Z43" s="12">
        <v>69.078999999999994</v>
      </c>
      <c r="AA43" s="12">
        <v>65.692027362008204</v>
      </c>
      <c r="AB43" s="12">
        <v>9.3911863639163703E-3</v>
      </c>
    </row>
    <row r="44" spans="1:28" x14ac:dyDescent="0.25">
      <c r="A44" s="1"/>
      <c r="B44" s="1" t="b">
        <v>0</v>
      </c>
      <c r="C44" s="1" t="s">
        <v>112</v>
      </c>
      <c r="D44" s="5">
        <v>43405.674768518496</v>
      </c>
      <c r="E44" s="3" t="s">
        <v>30</v>
      </c>
      <c r="F44" s="4" t="s">
        <v>161</v>
      </c>
      <c r="G44" s="1" t="s">
        <v>103</v>
      </c>
      <c r="H44" s="11">
        <v>542950.228</v>
      </c>
      <c r="I44" s="11">
        <v>0.94470428748610402</v>
      </c>
      <c r="J44" s="11">
        <f t="shared" si="0"/>
        <v>5129.2740828315773</v>
      </c>
      <c r="K44" s="11"/>
      <c r="L44" s="11"/>
      <c r="M44" s="11"/>
      <c r="N44" s="11"/>
      <c r="O44" s="11">
        <v>4.1393463850797803</v>
      </c>
      <c r="P44" s="11"/>
      <c r="Q44" s="11"/>
      <c r="R44" s="11"/>
      <c r="S44" s="11"/>
      <c r="T44" s="12">
        <v>1892833.936</v>
      </c>
      <c r="U44" s="12">
        <v>0.72884255726551195</v>
      </c>
      <c r="V44" s="12">
        <v>134.286194760515</v>
      </c>
      <c r="W44" s="11">
        <v>428179.93400000001</v>
      </c>
      <c r="X44" s="11">
        <v>0.63637080418917502</v>
      </c>
      <c r="Y44" s="11">
        <v>96.603086560915997</v>
      </c>
      <c r="Z44" s="12">
        <v>709713.94900000002</v>
      </c>
      <c r="AA44" s="12">
        <v>0.74693014678472502</v>
      </c>
      <c r="AB44" s="12">
        <v>96.484546101275996</v>
      </c>
    </row>
    <row r="45" spans="1:28" x14ac:dyDescent="0.25">
      <c r="A45" s="1"/>
      <c r="B45" s="1" t="b">
        <v>0</v>
      </c>
      <c r="C45" s="1" t="s">
        <v>180</v>
      </c>
      <c r="D45" s="5">
        <v>43405.677002314798</v>
      </c>
      <c r="E45" s="3" t="s">
        <v>30</v>
      </c>
      <c r="F45" s="4" t="s">
        <v>161</v>
      </c>
      <c r="G45" s="1" t="s">
        <v>22</v>
      </c>
      <c r="H45" s="11">
        <v>927.08100000000002</v>
      </c>
      <c r="I45" s="11">
        <v>6.9282066160306099</v>
      </c>
      <c r="J45" s="11">
        <f t="shared" si="0"/>
        <v>64.230087177962744</v>
      </c>
      <c r="K45" s="11"/>
      <c r="L45" s="11"/>
      <c r="M45" s="11"/>
      <c r="N45" s="11"/>
      <c r="O45" s="11" t="s">
        <v>36</v>
      </c>
      <c r="P45" s="11"/>
      <c r="Q45" s="11"/>
      <c r="R45" s="11"/>
      <c r="S45" s="11"/>
      <c r="T45" s="12">
        <v>405.46699999999998</v>
      </c>
      <c r="U45" s="12">
        <v>17.623273924377401</v>
      </c>
      <c r="V45" s="12">
        <v>2.8765661633278101E-2</v>
      </c>
      <c r="W45" s="11">
        <v>36.043999999999997</v>
      </c>
      <c r="X45" s="11">
        <v>49.343928117427097</v>
      </c>
      <c r="Y45" s="11">
        <v>8.1320056721799899E-3</v>
      </c>
      <c r="Z45" s="12">
        <v>74.085999999999999</v>
      </c>
      <c r="AA45" s="12">
        <v>33.222594607507197</v>
      </c>
      <c r="AB45" s="12">
        <v>1.00718804985178E-2</v>
      </c>
    </row>
    <row r="46" spans="1:28" x14ac:dyDescent="0.25">
      <c r="A46" s="1"/>
      <c r="B46" s="1" t="b">
        <v>0</v>
      </c>
      <c r="C46" s="1" t="s">
        <v>25</v>
      </c>
      <c r="D46" s="5">
        <v>43405.679201388899</v>
      </c>
      <c r="E46" s="3" t="s">
        <v>30</v>
      </c>
      <c r="F46" s="4" t="s">
        <v>161</v>
      </c>
      <c r="G46" s="1" t="s">
        <v>94</v>
      </c>
      <c r="H46" s="11">
        <v>1540721.821</v>
      </c>
      <c r="I46" s="11">
        <v>0.78493667463383299</v>
      </c>
      <c r="J46" s="11">
        <f t="shared" si="0"/>
        <v>12093.690627115237</v>
      </c>
      <c r="K46" s="11"/>
      <c r="L46" s="11"/>
      <c r="M46" s="11"/>
      <c r="N46" s="11"/>
      <c r="O46" s="11">
        <v>11.7872017779099</v>
      </c>
      <c r="P46" s="11"/>
      <c r="Q46" s="11"/>
      <c r="R46" s="11"/>
      <c r="S46" s="11"/>
      <c r="T46" s="12">
        <v>1877839.727</v>
      </c>
      <c r="U46" s="12">
        <v>0.81618456191312905</v>
      </c>
      <c r="V46" s="12">
        <v>133.222437802359</v>
      </c>
      <c r="W46" s="11">
        <v>425029.652</v>
      </c>
      <c r="X46" s="11">
        <v>0.69541020205225301</v>
      </c>
      <c r="Y46" s="11">
        <v>95.892341052843406</v>
      </c>
      <c r="Z46" s="12">
        <v>703534.38600000006</v>
      </c>
      <c r="AA46" s="12">
        <v>0.82801015515073895</v>
      </c>
      <c r="AB46" s="12">
        <v>95.644443786816197</v>
      </c>
    </row>
    <row r="47" spans="1:28" x14ac:dyDescent="0.25">
      <c r="A47" s="1"/>
      <c r="B47" s="1" t="b">
        <v>0</v>
      </c>
      <c r="C47" s="1" t="s">
        <v>176</v>
      </c>
      <c r="D47" s="5">
        <v>43405.681435185201</v>
      </c>
      <c r="E47" s="3" t="s">
        <v>30</v>
      </c>
      <c r="F47" s="4" t="s">
        <v>161</v>
      </c>
      <c r="G47" s="1" t="s">
        <v>22</v>
      </c>
      <c r="H47" s="11">
        <v>960.11500000000001</v>
      </c>
      <c r="I47" s="11">
        <v>10.571273294012499</v>
      </c>
      <c r="J47" s="11">
        <f t="shared" si="0"/>
        <v>101.49638058680812</v>
      </c>
      <c r="K47" s="11"/>
      <c r="L47" s="11"/>
      <c r="M47" s="11"/>
      <c r="N47" s="11"/>
      <c r="O47" s="11" t="s">
        <v>36</v>
      </c>
      <c r="P47" s="11"/>
      <c r="Q47" s="11"/>
      <c r="R47" s="11"/>
      <c r="S47" s="11"/>
      <c r="T47" s="12">
        <v>400.46</v>
      </c>
      <c r="U47" s="12">
        <v>24.551244946929401</v>
      </c>
      <c r="V47" s="12">
        <v>2.84104424223489E-2</v>
      </c>
      <c r="W47" s="11">
        <v>51.057000000000002</v>
      </c>
      <c r="X47" s="11">
        <v>50.163956137413898</v>
      </c>
      <c r="Y47" s="11">
        <v>1.1519138098005E-2</v>
      </c>
      <c r="Z47" s="12">
        <v>47.052999999999997</v>
      </c>
      <c r="AA47" s="12">
        <v>33.342353561395299</v>
      </c>
      <c r="AB47" s="12">
        <v>6.39678472446557E-3</v>
      </c>
    </row>
    <row r="48" spans="1:28" x14ac:dyDescent="0.25">
      <c r="A48" s="1"/>
      <c r="B48" s="1" t="b">
        <v>0</v>
      </c>
      <c r="C48" s="1" t="s">
        <v>52</v>
      </c>
      <c r="D48" s="5">
        <v>43405.683622685203</v>
      </c>
      <c r="E48" s="3" t="s">
        <v>30</v>
      </c>
      <c r="F48" s="4" t="s">
        <v>161</v>
      </c>
      <c r="G48" s="1" t="s">
        <v>164</v>
      </c>
      <c r="H48" s="11">
        <v>773881.22600000002</v>
      </c>
      <c r="I48" s="11">
        <v>0.66751611556398904</v>
      </c>
      <c r="J48" s="11">
        <f t="shared" si="0"/>
        <v>5165.7818988741756</v>
      </c>
      <c r="K48" s="11"/>
      <c r="L48" s="11"/>
      <c r="M48" s="11"/>
      <c r="N48" s="11"/>
      <c r="O48" s="11">
        <v>5.9094177028206802</v>
      </c>
      <c r="P48" s="11"/>
      <c r="Q48" s="11"/>
      <c r="R48" s="11"/>
      <c r="S48" s="11"/>
      <c r="T48" s="12">
        <v>1897485.1459999999</v>
      </c>
      <c r="U48" s="12">
        <v>0.73205817390213301</v>
      </c>
      <c r="V48" s="12">
        <v>134.616172620724</v>
      </c>
      <c r="W48" s="11">
        <v>427258.08899999998</v>
      </c>
      <c r="X48" s="11">
        <v>0.88398080543191604</v>
      </c>
      <c r="Y48" s="11">
        <v>96.395106071268003</v>
      </c>
      <c r="Z48" s="12">
        <v>706988.19400000002</v>
      </c>
      <c r="AA48" s="12">
        <v>0.75525020960308198</v>
      </c>
      <c r="AB48" s="12">
        <v>96.113983800325201</v>
      </c>
    </row>
    <row r="49" spans="1:28" x14ac:dyDescent="0.25">
      <c r="A49" s="1"/>
      <c r="B49" s="1" t="b">
        <v>0</v>
      </c>
      <c r="C49" s="1" t="s">
        <v>122</v>
      </c>
      <c r="D49" s="5">
        <v>43405.685844907399</v>
      </c>
      <c r="E49" s="3" t="s">
        <v>30</v>
      </c>
      <c r="F49" s="4" t="s">
        <v>161</v>
      </c>
      <c r="G49" s="1" t="s">
        <v>22</v>
      </c>
      <c r="H49" s="11">
        <v>961.11699999999996</v>
      </c>
      <c r="I49" s="11">
        <v>14.138561685675301</v>
      </c>
      <c r="J49" s="11">
        <f t="shared" si="0"/>
        <v>135.88811991651187</v>
      </c>
      <c r="K49" s="11"/>
      <c r="L49" s="11"/>
      <c r="M49" s="11"/>
      <c r="N49" s="11"/>
      <c r="O49" s="11" t="s">
        <v>36</v>
      </c>
      <c r="P49" s="11"/>
      <c r="Q49" s="11"/>
      <c r="R49" s="11"/>
      <c r="S49" s="11"/>
      <c r="T49" s="12">
        <v>345.39800000000002</v>
      </c>
      <c r="U49" s="12">
        <v>20.370221239349199</v>
      </c>
      <c r="V49" s="12">
        <v>2.45040952699257E-2</v>
      </c>
      <c r="W49" s="11">
        <v>37.042000000000002</v>
      </c>
      <c r="X49" s="11">
        <v>67.479723342174594</v>
      </c>
      <c r="Y49" s="11">
        <v>8.35716774245065E-3</v>
      </c>
      <c r="Z49" s="12">
        <v>56.063000000000002</v>
      </c>
      <c r="AA49" s="12">
        <v>62.5413710489808</v>
      </c>
      <c r="AB49" s="12">
        <v>7.62168070065061E-3</v>
      </c>
    </row>
    <row r="50" spans="1:28" x14ac:dyDescent="0.25">
      <c r="A50" s="1"/>
      <c r="B50" s="1" t="b">
        <v>0</v>
      </c>
      <c r="C50" s="1" t="s">
        <v>162</v>
      </c>
      <c r="D50" s="5">
        <v>43405.6880439815</v>
      </c>
      <c r="E50" s="3" t="s">
        <v>30</v>
      </c>
      <c r="F50" s="4" t="s">
        <v>161</v>
      </c>
      <c r="G50" s="1" t="s">
        <v>140</v>
      </c>
      <c r="H50" s="11">
        <v>209530.052</v>
      </c>
      <c r="I50" s="11">
        <v>0.96640308983827905</v>
      </c>
      <c r="J50" s="11">
        <f t="shared" si="0"/>
        <v>2024.9048966677528</v>
      </c>
      <c r="K50" s="11"/>
      <c r="L50" s="11"/>
      <c r="M50" s="11"/>
      <c r="N50" s="11"/>
      <c r="O50" s="11">
        <v>1.5837020783171101</v>
      </c>
      <c r="P50" s="11"/>
      <c r="Q50" s="11"/>
      <c r="R50" s="11"/>
      <c r="S50" s="11"/>
      <c r="T50" s="12">
        <v>1905560.88</v>
      </c>
      <c r="U50" s="12">
        <v>1.1398008972532501</v>
      </c>
      <c r="V50" s="12">
        <v>135.189101691856</v>
      </c>
      <c r="W50" s="11">
        <v>427941.15600000002</v>
      </c>
      <c r="X50" s="11">
        <v>0.78070428219306698</v>
      </c>
      <c r="Y50" s="11">
        <v>96.549215069117295</v>
      </c>
      <c r="Z50" s="12">
        <v>709616.38199999998</v>
      </c>
      <c r="AA50" s="12">
        <v>0.69597955127861</v>
      </c>
      <c r="AB50" s="12">
        <v>96.471282014071903</v>
      </c>
    </row>
    <row r="51" spans="1:28" x14ac:dyDescent="0.25">
      <c r="A51" s="1"/>
      <c r="B51" s="1" t="b">
        <v>0</v>
      </c>
      <c r="C51" s="1" t="s">
        <v>108</v>
      </c>
      <c r="D51" s="5">
        <v>43405.690266203703</v>
      </c>
      <c r="E51" s="3" t="s">
        <v>30</v>
      </c>
      <c r="F51" s="4" t="s">
        <v>161</v>
      </c>
      <c r="G51" s="1" t="s">
        <v>22</v>
      </c>
      <c r="H51" s="11">
        <v>835.96799999999996</v>
      </c>
      <c r="I51" s="11">
        <v>14.0262293231863</v>
      </c>
      <c r="J51" s="11">
        <f t="shared" si="0"/>
        <v>117.25478874845405</v>
      </c>
      <c r="K51" s="11"/>
      <c r="L51" s="11"/>
      <c r="M51" s="11"/>
      <c r="N51" s="11"/>
      <c r="O51" s="11" t="s">
        <v>36</v>
      </c>
      <c r="P51" s="11"/>
      <c r="Q51" s="11"/>
      <c r="R51" s="11"/>
      <c r="S51" s="11"/>
      <c r="T51" s="12">
        <v>402.46600000000001</v>
      </c>
      <c r="U51" s="12">
        <v>18.719079443412301</v>
      </c>
      <c r="V51" s="12">
        <v>2.8552757129184099E-2</v>
      </c>
      <c r="W51" s="11">
        <v>43.048000000000002</v>
      </c>
      <c r="X51" s="11">
        <v>55.957436715508699</v>
      </c>
      <c r="Y51" s="11">
        <v>9.7122012034181592E-3</v>
      </c>
      <c r="Z51" s="12">
        <v>57.066000000000003</v>
      </c>
      <c r="AA51" s="12">
        <v>75.368512456508398</v>
      </c>
      <c r="AB51" s="12">
        <v>7.7580370451693298E-3</v>
      </c>
    </row>
    <row r="52" spans="1:28" x14ac:dyDescent="0.25">
      <c r="A52" s="1"/>
      <c r="B52" s="1" t="b">
        <v>0</v>
      </c>
      <c r="C52" s="1" t="s">
        <v>91</v>
      </c>
      <c r="D52" s="5">
        <v>43405.692465277803</v>
      </c>
      <c r="E52" s="3" t="s">
        <v>30</v>
      </c>
      <c r="F52" s="4" t="s">
        <v>161</v>
      </c>
      <c r="G52" s="1" t="s">
        <v>62</v>
      </c>
      <c r="H52" s="11">
        <v>63350.349000000002</v>
      </c>
      <c r="I52" s="11">
        <v>1.4123719335748</v>
      </c>
      <c r="J52" s="11">
        <f t="shared" si="0"/>
        <v>894.74254909768388</v>
      </c>
      <c r="K52" s="11"/>
      <c r="L52" s="11"/>
      <c r="M52" s="11"/>
      <c r="N52" s="11"/>
      <c r="O52" s="11">
        <v>0.46324401180763197</v>
      </c>
      <c r="P52" s="11"/>
      <c r="Q52" s="11"/>
      <c r="R52" s="11"/>
      <c r="S52" s="11"/>
      <c r="T52" s="12">
        <v>1934070.334</v>
      </c>
      <c r="U52" s="12">
        <v>0.75024696177667904</v>
      </c>
      <c r="V52" s="12">
        <v>137.2116912173</v>
      </c>
      <c r="W52" s="11">
        <v>435615.08399999997</v>
      </c>
      <c r="X52" s="11">
        <v>1.0009000190078801</v>
      </c>
      <c r="Y52" s="11">
        <v>98.280555265097206</v>
      </c>
      <c r="Z52" s="12">
        <v>724566.67500000005</v>
      </c>
      <c r="AA52" s="12">
        <v>0.609734538139174</v>
      </c>
      <c r="AB52" s="12">
        <v>98.503751907355806</v>
      </c>
    </row>
    <row r="53" spans="1:28" x14ac:dyDescent="0.25">
      <c r="A53" s="1"/>
      <c r="B53" s="1" t="b">
        <v>0</v>
      </c>
      <c r="C53" s="1" t="s">
        <v>154</v>
      </c>
      <c r="D53" s="5">
        <v>43405.694687499999</v>
      </c>
      <c r="E53" s="3" t="s">
        <v>30</v>
      </c>
      <c r="F53" s="4" t="s">
        <v>161</v>
      </c>
      <c r="G53" s="1" t="s">
        <v>22</v>
      </c>
      <c r="H53" s="11">
        <v>827.96400000000006</v>
      </c>
      <c r="I53" s="11">
        <v>15.432842642032901</v>
      </c>
      <c r="J53" s="11">
        <f t="shared" si="0"/>
        <v>127.7783812526813</v>
      </c>
      <c r="K53" s="11"/>
      <c r="L53" s="11"/>
      <c r="M53" s="11"/>
      <c r="N53" s="11"/>
      <c r="O53" s="11" t="s">
        <v>36</v>
      </c>
      <c r="P53" s="11"/>
      <c r="Q53" s="11"/>
      <c r="R53" s="11"/>
      <c r="S53" s="11"/>
      <c r="T53" s="12">
        <v>407.47</v>
      </c>
      <c r="U53" s="12">
        <v>12.3700349680683</v>
      </c>
      <c r="V53" s="12">
        <v>2.8907763506553701E-2</v>
      </c>
      <c r="W53" s="11">
        <v>36.039000000000001</v>
      </c>
      <c r="X53" s="11">
        <v>97.291858662466197</v>
      </c>
      <c r="Y53" s="11">
        <v>8.1308776056956706E-3</v>
      </c>
      <c r="Z53" s="12">
        <v>55.063000000000002</v>
      </c>
      <c r="AA53" s="12">
        <v>86.671433695823495</v>
      </c>
      <c r="AB53" s="12">
        <v>7.4857322016289602E-3</v>
      </c>
    </row>
    <row r="54" spans="1:28" x14ac:dyDescent="0.25">
      <c r="A54" s="1"/>
      <c r="B54" s="1" t="b">
        <v>0</v>
      </c>
      <c r="C54" s="1" t="s">
        <v>147</v>
      </c>
      <c r="D54" s="5">
        <v>43405.6968865741</v>
      </c>
      <c r="E54" s="3" t="s">
        <v>30</v>
      </c>
      <c r="F54" s="4" t="s">
        <v>161</v>
      </c>
      <c r="G54" s="1" t="s">
        <v>145</v>
      </c>
      <c r="H54" s="11">
        <v>28667.145</v>
      </c>
      <c r="I54" s="11">
        <v>2.3704122563784602</v>
      </c>
      <c r="J54" s="11">
        <f t="shared" si="0"/>
        <v>679.52951863378496</v>
      </c>
      <c r="K54" s="11"/>
      <c r="L54" s="11"/>
      <c r="M54" s="11"/>
      <c r="N54" s="11"/>
      <c r="O54" s="11">
        <v>0.197399473224915</v>
      </c>
      <c r="P54" s="11"/>
      <c r="Q54" s="11"/>
      <c r="R54" s="11"/>
      <c r="S54" s="11"/>
      <c r="T54" s="12">
        <v>1894849.196</v>
      </c>
      <c r="U54" s="12">
        <v>0.71043520357322498</v>
      </c>
      <c r="V54" s="12">
        <v>134.429166413605</v>
      </c>
      <c r="W54" s="11">
        <v>425297.71100000001</v>
      </c>
      <c r="X54" s="11">
        <v>1.15850112975868</v>
      </c>
      <c r="Y54" s="11">
        <v>95.952818727587598</v>
      </c>
      <c r="Z54" s="12">
        <v>708277.10900000005</v>
      </c>
      <c r="AA54" s="12">
        <v>0.712234028249495</v>
      </c>
      <c r="AB54" s="12">
        <v>96.289209859941707</v>
      </c>
    </row>
    <row r="55" spans="1:28" x14ac:dyDescent="0.25">
      <c r="A55" s="1"/>
      <c r="B55" s="1" t="b">
        <v>0</v>
      </c>
      <c r="C55" s="1" t="s">
        <v>153</v>
      </c>
      <c r="D55" s="5">
        <v>43405.699120370402</v>
      </c>
      <c r="E55" s="3" t="s">
        <v>30</v>
      </c>
      <c r="F55" s="4" t="s">
        <v>161</v>
      </c>
      <c r="G55" s="1" t="s">
        <v>22</v>
      </c>
      <c r="H55" s="11">
        <v>757.87699999999995</v>
      </c>
      <c r="I55" s="11">
        <v>12.6422872285751</v>
      </c>
      <c r="J55" s="11">
        <f t="shared" si="0"/>
        <v>95.812987179308109</v>
      </c>
      <c r="K55" s="11"/>
      <c r="L55" s="11"/>
      <c r="M55" s="11"/>
      <c r="N55" s="11"/>
      <c r="O55" s="11" t="s">
        <v>36</v>
      </c>
      <c r="P55" s="11"/>
      <c r="Q55" s="11"/>
      <c r="R55" s="11"/>
      <c r="S55" s="11"/>
      <c r="T55" s="12">
        <v>410.47300000000001</v>
      </c>
      <c r="U55" s="12">
        <v>22.967511182789</v>
      </c>
      <c r="V55" s="12">
        <v>2.9120809899687398E-2</v>
      </c>
      <c r="W55" s="11">
        <v>37.043999999999997</v>
      </c>
      <c r="X55" s="11">
        <v>47.757577180850497</v>
      </c>
      <c r="Y55" s="11">
        <v>8.3576189690443801E-3</v>
      </c>
      <c r="Z55" s="12">
        <v>65.072999999999993</v>
      </c>
      <c r="AA55" s="12">
        <v>36.442589688400197</v>
      </c>
      <c r="AB55" s="12">
        <v>8.8465766768356605E-3</v>
      </c>
    </row>
    <row r="56" spans="1:28" x14ac:dyDescent="0.25">
      <c r="A56" s="1"/>
      <c r="B56" s="1" t="b">
        <v>0</v>
      </c>
      <c r="C56" s="1" t="s">
        <v>172</v>
      </c>
      <c r="D56" s="5">
        <v>43405.701307870397</v>
      </c>
      <c r="E56" s="3" t="s">
        <v>30</v>
      </c>
      <c r="F56" s="4" t="s">
        <v>161</v>
      </c>
      <c r="G56" s="1" t="s">
        <v>106</v>
      </c>
      <c r="H56" s="11">
        <v>14590.130999999999</v>
      </c>
      <c r="I56" s="11">
        <v>1.95131009658681</v>
      </c>
      <c r="J56" s="11">
        <f t="shared" si="0"/>
        <v>284.69869930824211</v>
      </c>
      <c r="K56" s="11"/>
      <c r="L56" s="11"/>
      <c r="M56" s="11"/>
      <c r="N56" s="11"/>
      <c r="O56" s="11">
        <v>8.9500061986770199E-2</v>
      </c>
      <c r="P56" s="11"/>
      <c r="Q56" s="11"/>
      <c r="R56" s="11"/>
      <c r="S56" s="11"/>
      <c r="T56" s="12">
        <v>1900199.0449999999</v>
      </c>
      <c r="U56" s="12">
        <v>0.71738529687320896</v>
      </c>
      <c r="V56" s="12">
        <v>134.80870888222299</v>
      </c>
      <c r="W56" s="11">
        <v>429219.53100000002</v>
      </c>
      <c r="X56" s="11">
        <v>0.80211411266710597</v>
      </c>
      <c r="Y56" s="11">
        <v>96.837633467496303</v>
      </c>
      <c r="Z56" s="12">
        <v>712264.07900000003</v>
      </c>
      <c r="AA56" s="12">
        <v>0.72589080442484999</v>
      </c>
      <c r="AB56" s="12">
        <v>96.831232447085995</v>
      </c>
    </row>
    <row r="57" spans="1:28" x14ac:dyDescent="0.25">
      <c r="A57" s="1"/>
      <c r="B57" s="1" t="b">
        <v>0</v>
      </c>
      <c r="C57" s="1" t="s">
        <v>11</v>
      </c>
      <c r="D57" s="5">
        <v>43405.703541666699</v>
      </c>
      <c r="E57" s="3" t="s">
        <v>30</v>
      </c>
      <c r="F57" s="4" t="s">
        <v>161</v>
      </c>
      <c r="G57" s="1" t="s">
        <v>22</v>
      </c>
      <c r="H57" s="11">
        <v>792.92700000000002</v>
      </c>
      <c r="I57" s="11">
        <v>21.4756455815638</v>
      </c>
      <c r="J57" s="11">
        <f t="shared" si="0"/>
        <v>170.28619224052639</v>
      </c>
      <c r="K57" s="11"/>
      <c r="L57" s="11"/>
      <c r="M57" s="11"/>
      <c r="N57" s="11"/>
      <c r="O57" s="11" t="s">
        <v>36</v>
      </c>
      <c r="P57" s="11"/>
      <c r="Q57" s="11"/>
      <c r="R57" s="11"/>
      <c r="S57" s="11"/>
      <c r="T57" s="12">
        <v>419.48200000000003</v>
      </c>
      <c r="U57" s="12">
        <v>19.9512369646548</v>
      </c>
      <c r="V57" s="12">
        <v>2.97599490790885E-2</v>
      </c>
      <c r="W57" s="11">
        <v>31.033999999999999</v>
      </c>
      <c r="X57" s="11">
        <v>51.4591865139612</v>
      </c>
      <c r="Y57" s="11">
        <v>7.0016830548894097E-3</v>
      </c>
      <c r="Z57" s="12">
        <v>66.076999999999998</v>
      </c>
      <c r="AA57" s="12">
        <v>56.781844533118701</v>
      </c>
      <c r="AB57" s="12">
        <v>8.9830689698533906E-3</v>
      </c>
    </row>
    <row r="58" spans="1:28" x14ac:dyDescent="0.25">
      <c r="A58" s="1"/>
      <c r="B58" s="1" t="b">
        <v>0</v>
      </c>
      <c r="C58" s="1" t="s">
        <v>74</v>
      </c>
      <c r="D58" s="5">
        <v>43405.705729166701</v>
      </c>
      <c r="E58" s="3" t="s">
        <v>30</v>
      </c>
      <c r="F58" s="4" t="s">
        <v>161</v>
      </c>
      <c r="G58" s="1" t="s">
        <v>111</v>
      </c>
      <c r="H58" s="11">
        <v>21814.49</v>
      </c>
      <c r="I58" s="11">
        <v>2.4926837282395802</v>
      </c>
      <c r="J58" s="11">
        <f t="shared" si="0"/>
        <v>543.76624262845041</v>
      </c>
      <c r="K58" s="11"/>
      <c r="L58" s="11"/>
      <c r="M58" s="11"/>
      <c r="N58" s="11"/>
      <c r="O58" s="11">
        <v>0.14487431128942699</v>
      </c>
      <c r="P58" s="11"/>
      <c r="Q58" s="11"/>
      <c r="R58" s="11"/>
      <c r="S58" s="11"/>
      <c r="T58" s="12">
        <v>1924666.74</v>
      </c>
      <c r="U58" s="12">
        <v>1.0715831294362199</v>
      </c>
      <c r="V58" s="12">
        <v>136.54455775603</v>
      </c>
      <c r="W58" s="11">
        <v>434237.24400000001</v>
      </c>
      <c r="X58" s="11">
        <v>1.2719557436386399</v>
      </c>
      <c r="Y58" s="11">
        <v>97.969696240145595</v>
      </c>
      <c r="Z58" s="12">
        <v>720129.33499999996</v>
      </c>
      <c r="AA58" s="12">
        <v>1.04965580349768</v>
      </c>
      <c r="AB58" s="12">
        <v>97.900502194707002</v>
      </c>
    </row>
    <row r="59" spans="1:28" x14ac:dyDescent="0.25">
      <c r="A59" s="1"/>
      <c r="B59" s="1" t="b">
        <v>0</v>
      </c>
      <c r="C59" s="1" t="s">
        <v>118</v>
      </c>
      <c r="D59" s="5">
        <v>43405.707962963003</v>
      </c>
      <c r="E59" s="3" t="s">
        <v>30</v>
      </c>
      <c r="F59" s="4" t="s">
        <v>161</v>
      </c>
      <c r="G59" s="1" t="s">
        <v>22</v>
      </c>
      <c r="H59" s="11">
        <v>772.89800000000002</v>
      </c>
      <c r="I59" s="11">
        <v>17.431249809250399</v>
      </c>
      <c r="J59" s="11">
        <f t="shared" si="0"/>
        <v>134.72578115070016</v>
      </c>
      <c r="K59" s="11"/>
      <c r="L59" s="11"/>
      <c r="M59" s="11"/>
      <c r="N59" s="11"/>
      <c r="O59" s="11" t="s">
        <v>36</v>
      </c>
      <c r="P59" s="11"/>
      <c r="Q59" s="11"/>
      <c r="R59" s="11"/>
      <c r="S59" s="11"/>
      <c r="T59" s="12">
        <v>502.57499999999999</v>
      </c>
      <c r="U59" s="12">
        <v>21.513343990224602</v>
      </c>
      <c r="V59" s="12">
        <v>3.5654942067652198E-2</v>
      </c>
      <c r="W59" s="11">
        <v>36.042999999999999</v>
      </c>
      <c r="X59" s="11">
        <v>52.711939429288499</v>
      </c>
      <c r="Y59" s="11">
        <v>8.1317800588831292E-3</v>
      </c>
      <c r="Z59" s="12">
        <v>76.087999999999994</v>
      </c>
      <c r="AA59" s="12">
        <v>57.588096814055099</v>
      </c>
      <c r="AB59" s="12">
        <v>1.0344049393559099E-2</v>
      </c>
    </row>
    <row r="60" spans="1:28" x14ac:dyDescent="0.25">
      <c r="A60" s="1"/>
      <c r="B60" s="1" t="b">
        <v>0</v>
      </c>
      <c r="C60" s="1" t="s">
        <v>126</v>
      </c>
      <c r="D60" s="5">
        <v>43405.710162037001</v>
      </c>
      <c r="E60" s="3" t="s">
        <v>30</v>
      </c>
      <c r="F60" s="4" t="s">
        <v>161</v>
      </c>
      <c r="G60" s="1" t="s">
        <v>42</v>
      </c>
      <c r="H60" s="11">
        <v>271711.636</v>
      </c>
      <c r="I60" s="11">
        <v>1.0527626664920799</v>
      </c>
      <c r="J60" s="11">
        <f t="shared" si="0"/>
        <v>2860.478664322854</v>
      </c>
      <c r="K60" s="11"/>
      <c r="L60" s="11"/>
      <c r="M60" s="11"/>
      <c r="N60" s="11"/>
      <c r="O60" s="11">
        <v>2.06031993942424</v>
      </c>
      <c r="P60" s="11"/>
      <c r="Q60" s="11"/>
      <c r="R60" s="11"/>
      <c r="S60" s="11"/>
      <c r="T60" s="12">
        <v>1917900.1259999999</v>
      </c>
      <c r="U60" s="12">
        <v>1.02370225793877</v>
      </c>
      <c r="V60" s="12">
        <v>136.06450357473599</v>
      </c>
      <c r="W60" s="11">
        <v>429491.00599999999</v>
      </c>
      <c r="X60" s="11">
        <v>1.1495493768972</v>
      </c>
      <c r="Y60" s="11">
        <v>96.898881837262607</v>
      </c>
      <c r="Z60" s="12">
        <v>712477.89500000002</v>
      </c>
      <c r="AA60" s="12">
        <v>0.67659493096192802</v>
      </c>
      <c r="AB60" s="12">
        <v>96.860300411352796</v>
      </c>
    </row>
    <row r="61" spans="1:28" x14ac:dyDescent="0.25">
      <c r="A61" s="1"/>
      <c r="B61" s="1" t="b">
        <v>0</v>
      </c>
      <c r="C61" s="1" t="s">
        <v>16</v>
      </c>
      <c r="D61" s="5">
        <v>43405.712384259299</v>
      </c>
      <c r="E61" s="3" t="s">
        <v>30</v>
      </c>
      <c r="F61" s="4" t="s">
        <v>161</v>
      </c>
      <c r="G61" s="1" t="s">
        <v>22</v>
      </c>
      <c r="H61" s="11">
        <v>772.89200000000005</v>
      </c>
      <c r="I61" s="11">
        <v>13.9890617324945</v>
      </c>
      <c r="J61" s="11">
        <f t="shared" si="0"/>
        <v>108.12033900551141</v>
      </c>
      <c r="K61" s="11"/>
      <c r="L61" s="11"/>
      <c r="M61" s="11"/>
      <c r="N61" s="11"/>
      <c r="O61" s="11" t="s">
        <v>36</v>
      </c>
      <c r="P61" s="11"/>
      <c r="Q61" s="11"/>
      <c r="R61" s="11"/>
      <c r="S61" s="11"/>
      <c r="T61" s="12">
        <v>533.61500000000001</v>
      </c>
      <c r="U61" s="12">
        <v>15.723156383676899</v>
      </c>
      <c r="V61" s="12">
        <v>3.7857059964045599E-2</v>
      </c>
      <c r="W61" s="11">
        <v>66.075000000000003</v>
      </c>
      <c r="X61" s="11">
        <v>53.069988653913299</v>
      </c>
      <c r="Y61" s="11">
        <v>1.49073985903144E-2</v>
      </c>
      <c r="Z61" s="12">
        <v>76.087999999999994</v>
      </c>
      <c r="AA61" s="12">
        <v>78.998173084250098</v>
      </c>
      <c r="AB61" s="12">
        <v>1.0344049393559099E-2</v>
      </c>
    </row>
    <row r="62" spans="1:28" x14ac:dyDescent="0.25">
      <c r="A62" s="1"/>
      <c r="B62" s="1" t="b">
        <v>0</v>
      </c>
      <c r="C62" s="1" t="s">
        <v>10</v>
      </c>
      <c r="D62" s="5">
        <v>43405.714583333298</v>
      </c>
      <c r="E62" s="3" t="s">
        <v>30</v>
      </c>
      <c r="F62" s="4" t="s">
        <v>161</v>
      </c>
      <c r="G62" s="1" t="s">
        <v>21</v>
      </c>
      <c r="H62" s="11">
        <v>1314400.9310000001</v>
      </c>
      <c r="I62" s="11">
        <v>0.88788539324692595</v>
      </c>
      <c r="J62" s="11">
        <f t="shared" si="0"/>
        <v>11670.373875050605</v>
      </c>
      <c r="K62" s="11"/>
      <c r="L62" s="11"/>
      <c r="M62" s="11"/>
      <c r="N62" s="11"/>
      <c r="O62" s="11">
        <v>10.0524666428953</v>
      </c>
      <c r="P62" s="11"/>
      <c r="Q62" s="11"/>
      <c r="R62" s="11"/>
      <c r="S62" s="11"/>
      <c r="T62" s="12">
        <v>1910195.781</v>
      </c>
      <c r="U62" s="12">
        <v>0.77168552178042205</v>
      </c>
      <c r="V62" s="12">
        <v>135.51792251789001</v>
      </c>
      <c r="W62" s="11">
        <v>425558.78600000002</v>
      </c>
      <c r="X62" s="11">
        <v>1.0002125693928301</v>
      </c>
      <c r="Y62" s="11">
        <v>96.011720719066503</v>
      </c>
      <c r="Z62" s="12">
        <v>704388.05500000005</v>
      </c>
      <c r="AA62" s="12">
        <v>0.69143394617952603</v>
      </c>
      <c r="AB62" s="12">
        <v>95.760498806027499</v>
      </c>
    </row>
    <row r="63" spans="1:28" x14ac:dyDescent="0.25">
      <c r="A63" s="1"/>
      <c r="B63" s="1" t="b">
        <v>0</v>
      </c>
      <c r="C63" s="1" t="s">
        <v>14</v>
      </c>
      <c r="D63" s="5">
        <v>43405.716805555603</v>
      </c>
      <c r="E63" s="3" t="s">
        <v>30</v>
      </c>
      <c r="F63" s="4" t="s">
        <v>161</v>
      </c>
      <c r="G63" s="1" t="s">
        <v>22</v>
      </c>
      <c r="H63" s="11">
        <v>922.07500000000005</v>
      </c>
      <c r="I63" s="11">
        <v>15.596929073918</v>
      </c>
      <c r="J63" s="11">
        <f t="shared" si="0"/>
        <v>143.8153837583294</v>
      </c>
      <c r="K63" s="11"/>
      <c r="L63" s="11"/>
      <c r="M63" s="11"/>
      <c r="N63" s="11"/>
      <c r="O63" s="11" t="s">
        <v>36</v>
      </c>
      <c r="P63" s="11"/>
      <c r="Q63" s="11"/>
      <c r="R63" s="11"/>
      <c r="S63" s="11"/>
      <c r="T63" s="12">
        <v>626.72500000000002</v>
      </c>
      <c r="U63" s="12">
        <v>14.3913285198109</v>
      </c>
      <c r="V63" s="12">
        <v>4.4462704208027302E-2</v>
      </c>
      <c r="W63" s="11">
        <v>75.085999999999999</v>
      </c>
      <c r="X63" s="11">
        <v>53.058026769006702</v>
      </c>
      <c r="Y63" s="11">
        <v>1.6940400008359401E-2</v>
      </c>
      <c r="Z63" s="12">
        <v>117.13200000000001</v>
      </c>
      <c r="AA63" s="12">
        <v>33.963000246102403</v>
      </c>
      <c r="AB63" s="12">
        <v>1.59239195874036E-2</v>
      </c>
    </row>
    <row r="64" spans="1:28" x14ac:dyDescent="0.25">
      <c r="A64" s="1"/>
      <c r="B64" s="1" t="b">
        <v>0</v>
      </c>
      <c r="C64" s="1" t="s">
        <v>189</v>
      </c>
      <c r="D64" s="5">
        <v>43405.719004629602</v>
      </c>
      <c r="E64" s="3" t="s">
        <v>30</v>
      </c>
      <c r="F64" s="4" t="s">
        <v>161</v>
      </c>
      <c r="G64" s="1" t="s">
        <v>183</v>
      </c>
      <c r="H64" s="11">
        <v>936848.79</v>
      </c>
      <c r="I64" s="11">
        <v>0.70450583432896297</v>
      </c>
      <c r="J64" s="11">
        <f t="shared" si="0"/>
        <v>6600.1543843902937</v>
      </c>
      <c r="K64" s="11"/>
      <c r="L64" s="11"/>
      <c r="M64" s="11"/>
      <c r="N64" s="11"/>
      <c r="O64" s="11">
        <v>7.1585536493015596</v>
      </c>
      <c r="P64" s="11"/>
      <c r="Q64" s="11"/>
      <c r="R64" s="11"/>
      <c r="S64" s="11"/>
      <c r="T64" s="12">
        <v>1907736.5279999999</v>
      </c>
      <c r="U64" s="12">
        <v>0.51740354064486904</v>
      </c>
      <c r="V64" s="12">
        <v>135.34345199459599</v>
      </c>
      <c r="W64" s="11">
        <v>426420.92599999998</v>
      </c>
      <c r="X64" s="11">
        <v>0.86640385093904704</v>
      </c>
      <c r="Y64" s="11">
        <v>96.206230966825103</v>
      </c>
      <c r="Z64" s="12">
        <v>707946.56700000004</v>
      </c>
      <c r="AA64" s="12">
        <v>0.92343614444645905</v>
      </c>
      <c r="AB64" s="12">
        <v>96.244273171178094</v>
      </c>
    </row>
    <row r="65" spans="1:28" x14ac:dyDescent="0.25">
      <c r="A65" s="1"/>
      <c r="B65" s="1" t="b">
        <v>0</v>
      </c>
      <c r="C65" s="1" t="s">
        <v>90</v>
      </c>
      <c r="D65" s="5">
        <v>43405.721238425896</v>
      </c>
      <c r="E65" s="3" t="s">
        <v>30</v>
      </c>
      <c r="F65" s="4" t="s">
        <v>161</v>
      </c>
      <c r="G65" s="1" t="s">
        <v>22</v>
      </c>
      <c r="H65" s="11">
        <v>798.92899999999997</v>
      </c>
      <c r="I65" s="11">
        <v>14.1885006424342</v>
      </c>
      <c r="J65" s="11">
        <f t="shared" si="0"/>
        <v>113.35604629759311</v>
      </c>
      <c r="K65" s="11"/>
      <c r="L65" s="11"/>
      <c r="M65" s="11"/>
      <c r="N65" s="11"/>
      <c r="O65" s="11" t="s">
        <v>36</v>
      </c>
      <c r="P65" s="11"/>
      <c r="Q65" s="11"/>
      <c r="R65" s="11"/>
      <c r="S65" s="11"/>
      <c r="T65" s="12">
        <v>530.61900000000003</v>
      </c>
      <c r="U65" s="12">
        <v>16.425270891410999</v>
      </c>
      <c r="V65" s="12">
        <v>3.7644510182550897E-2</v>
      </c>
      <c r="W65" s="11">
        <v>45.051000000000002</v>
      </c>
      <c r="X65" s="11">
        <v>53.674829465276702</v>
      </c>
      <c r="Y65" s="11">
        <v>1.0164104637037499E-2</v>
      </c>
      <c r="Z65" s="12">
        <v>51.057000000000002</v>
      </c>
      <c r="AA65" s="12">
        <v>29.882850187261798</v>
      </c>
      <c r="AB65" s="12">
        <v>6.9411225145482496E-3</v>
      </c>
    </row>
    <row r="66" spans="1:28" x14ac:dyDescent="0.25">
      <c r="A66" s="1"/>
      <c r="B66" s="1" t="b">
        <v>0</v>
      </c>
      <c r="C66" s="1" t="s">
        <v>41</v>
      </c>
      <c r="D66" s="5">
        <v>43405.723449074103</v>
      </c>
      <c r="E66" s="3" t="s">
        <v>30</v>
      </c>
      <c r="F66" s="4" t="s">
        <v>161</v>
      </c>
      <c r="G66" s="1" t="s">
        <v>38</v>
      </c>
      <c r="H66" s="11">
        <v>381846.28399999999</v>
      </c>
      <c r="I66" s="11">
        <v>0.937679240353129</v>
      </c>
      <c r="J66" s="11">
        <f t="shared" si="0"/>
        <v>3580.4933351278514</v>
      </c>
      <c r="K66" s="11"/>
      <c r="L66" s="11"/>
      <c r="M66" s="11"/>
      <c r="N66" s="11"/>
      <c r="O66" s="11">
        <v>2.90449496660829</v>
      </c>
      <c r="P66" s="11"/>
      <c r="Q66" s="11"/>
      <c r="R66" s="11"/>
      <c r="S66" s="11"/>
      <c r="T66" s="12">
        <v>1915062.2879999999</v>
      </c>
      <c r="U66" s="12">
        <v>1.11531375326553</v>
      </c>
      <c r="V66" s="12">
        <v>135.863174520391</v>
      </c>
      <c r="W66" s="11">
        <v>427291.658</v>
      </c>
      <c r="X66" s="11">
        <v>0.73967207063107299</v>
      </c>
      <c r="Y66" s="11">
        <v>96.402679684030403</v>
      </c>
      <c r="Z66" s="12">
        <v>709413.07900000003</v>
      </c>
      <c r="AA66" s="12">
        <v>1.0381372979681001</v>
      </c>
      <c r="AB66" s="12">
        <v>96.443643276375298</v>
      </c>
    </row>
    <row r="67" spans="1:28" x14ac:dyDescent="0.25">
      <c r="A67" s="1"/>
      <c r="B67" s="1" t="b">
        <v>0</v>
      </c>
      <c r="C67" s="1" t="s">
        <v>107</v>
      </c>
      <c r="D67" s="5">
        <v>43405.725671296299</v>
      </c>
      <c r="E67" s="3" t="s">
        <v>30</v>
      </c>
      <c r="F67" s="4" t="s">
        <v>161</v>
      </c>
      <c r="G67" s="1" t="s">
        <v>22</v>
      </c>
      <c r="H67" s="11">
        <v>867.00699999999995</v>
      </c>
      <c r="I67" s="11">
        <v>18.5502104763824</v>
      </c>
      <c r="J67" s="11">
        <f t="shared" si="0"/>
        <v>160.83162334496876</v>
      </c>
      <c r="K67" s="11"/>
      <c r="L67" s="11"/>
      <c r="M67" s="11"/>
      <c r="N67" s="11"/>
      <c r="O67" s="11" t="s">
        <v>36</v>
      </c>
      <c r="P67" s="11"/>
      <c r="Q67" s="11"/>
      <c r="R67" s="11"/>
      <c r="S67" s="11"/>
      <c r="T67" s="12">
        <v>693.79899999999998</v>
      </c>
      <c r="U67" s="12">
        <v>18.037108579946199</v>
      </c>
      <c r="V67" s="12">
        <v>4.9221236932985198E-2</v>
      </c>
      <c r="W67" s="11">
        <v>113.128</v>
      </c>
      <c r="X67" s="11">
        <v>38.698793894576902</v>
      </c>
      <c r="Y67" s="11">
        <v>2.5523181047674499E-2</v>
      </c>
      <c r="Z67" s="12">
        <v>152.17599999999999</v>
      </c>
      <c r="AA67" s="12">
        <v>42.046874316811902</v>
      </c>
      <c r="AB67" s="12">
        <v>2.0688098787118199E-2</v>
      </c>
    </row>
    <row r="68" spans="1:28" x14ac:dyDescent="0.25">
      <c r="A68" s="1"/>
      <c r="B68" s="1" t="b">
        <v>0</v>
      </c>
      <c r="C68" s="1" t="s">
        <v>171</v>
      </c>
      <c r="D68" s="5">
        <v>43405.7278703704</v>
      </c>
      <c r="E68" s="3" t="s">
        <v>30</v>
      </c>
      <c r="F68" s="4" t="s">
        <v>161</v>
      </c>
      <c r="G68" s="1" t="s">
        <v>131</v>
      </c>
      <c r="H68" s="11">
        <v>132283.58799999999</v>
      </c>
      <c r="I68" s="11">
        <v>1.2977659897760501</v>
      </c>
      <c r="J68" s="11">
        <f t="shared" ref="J68:J105" si="1">H68*(I68/100)</f>
        <v>1716.7314151194721</v>
      </c>
      <c r="K68" s="11"/>
      <c r="L68" s="11"/>
      <c r="M68" s="11"/>
      <c r="N68" s="11"/>
      <c r="O68" s="11">
        <v>0.99161287631528106</v>
      </c>
      <c r="P68" s="11"/>
      <c r="Q68" s="11"/>
      <c r="R68" s="11"/>
      <c r="S68" s="11"/>
      <c r="T68" s="12">
        <v>1888633.5</v>
      </c>
      <c r="U68" s="12">
        <v>1.1213513301587199</v>
      </c>
      <c r="V68" s="12">
        <v>133.98819684530099</v>
      </c>
      <c r="W68" s="11">
        <v>417812.25699999998</v>
      </c>
      <c r="X68" s="11">
        <v>1.24771868901427</v>
      </c>
      <c r="Y68" s="11">
        <v>94.264000772120895</v>
      </c>
      <c r="Z68" s="12">
        <v>697243.82</v>
      </c>
      <c r="AA68" s="12">
        <v>0.80200951471788695</v>
      </c>
      <c r="AB68" s="12">
        <v>94.789250781119605</v>
      </c>
    </row>
    <row r="69" spans="1:28" x14ac:dyDescent="0.25">
      <c r="A69" s="1"/>
      <c r="B69" s="1" t="b">
        <v>0</v>
      </c>
      <c r="C69" s="1" t="s">
        <v>195</v>
      </c>
      <c r="D69" s="5">
        <v>43405.730081018497</v>
      </c>
      <c r="E69" s="3" t="s">
        <v>30</v>
      </c>
      <c r="F69" s="4" t="s">
        <v>161</v>
      </c>
      <c r="G69" s="1" t="s">
        <v>22</v>
      </c>
      <c r="H69" s="11">
        <v>809.93299999999999</v>
      </c>
      <c r="I69" s="11">
        <v>9.2032693901845501</v>
      </c>
      <c r="J69" s="11">
        <f t="shared" si="1"/>
        <v>74.540315870003425</v>
      </c>
      <c r="K69" s="11"/>
      <c r="L69" s="11"/>
      <c r="M69" s="11"/>
      <c r="N69" s="11"/>
      <c r="O69" s="11" t="s">
        <v>36</v>
      </c>
      <c r="P69" s="11"/>
      <c r="Q69" s="11"/>
      <c r="R69" s="11"/>
      <c r="S69" s="11"/>
      <c r="T69" s="12">
        <v>432.50099999999998</v>
      </c>
      <c r="U69" s="12">
        <v>26.8802699895869</v>
      </c>
      <c r="V69" s="12">
        <v>3.0683575783120198E-2</v>
      </c>
      <c r="W69" s="11">
        <v>39.043999999999997</v>
      </c>
      <c r="X69" s="11">
        <v>47.516348217849</v>
      </c>
      <c r="Y69" s="11">
        <v>8.8088455627731606E-3</v>
      </c>
      <c r="Z69" s="12">
        <v>67.078000000000003</v>
      </c>
      <c r="AA69" s="12">
        <v>52.202416229939402</v>
      </c>
      <c r="AB69" s="12">
        <v>9.1191534173740603E-3</v>
      </c>
    </row>
    <row r="70" spans="1:28" x14ac:dyDescent="0.25">
      <c r="A70" s="1"/>
      <c r="B70" s="1" t="b">
        <v>0</v>
      </c>
      <c r="C70" s="1" t="s">
        <v>29</v>
      </c>
      <c r="D70" s="5">
        <v>43405.732280092598</v>
      </c>
      <c r="E70" s="3" t="s">
        <v>30</v>
      </c>
      <c r="F70" s="4" t="s">
        <v>161</v>
      </c>
      <c r="G70" s="1" t="s">
        <v>4</v>
      </c>
      <c r="H70" s="11">
        <v>69848.945999999996</v>
      </c>
      <c r="I70" s="11">
        <v>1.75370254016186</v>
      </c>
      <c r="J70" s="11">
        <f t="shared" si="1"/>
        <v>1224.9427402782858</v>
      </c>
      <c r="K70" s="11"/>
      <c r="L70" s="11"/>
      <c r="M70" s="11"/>
      <c r="N70" s="11"/>
      <c r="O70" s="11">
        <v>0.51305534183642698</v>
      </c>
      <c r="P70" s="11"/>
      <c r="Q70" s="11"/>
      <c r="R70" s="11"/>
      <c r="S70" s="11"/>
      <c r="T70" s="12">
        <v>1891609.895</v>
      </c>
      <c r="U70" s="12">
        <v>0.771819850307362</v>
      </c>
      <c r="V70" s="12">
        <v>134.19935575948401</v>
      </c>
      <c r="W70" s="11">
        <v>424877.66200000001</v>
      </c>
      <c r="X70" s="11">
        <v>1.0699320295497801</v>
      </c>
      <c r="Y70" s="11">
        <v>95.858050087853002</v>
      </c>
      <c r="Z70" s="12">
        <v>706674.85</v>
      </c>
      <c r="AA70" s="12">
        <v>1.1359581581887901</v>
      </c>
      <c r="AB70" s="12">
        <v>96.0713851538477</v>
      </c>
    </row>
    <row r="71" spans="1:28" x14ac:dyDescent="0.25">
      <c r="A71" s="1"/>
      <c r="B71" s="1" t="b">
        <v>0</v>
      </c>
      <c r="C71" s="1" t="s">
        <v>18</v>
      </c>
      <c r="D71" s="5">
        <v>43405.734525462998</v>
      </c>
      <c r="E71" s="3" t="s">
        <v>30</v>
      </c>
      <c r="F71" s="4" t="s">
        <v>161</v>
      </c>
      <c r="G71" s="1" t="s">
        <v>22</v>
      </c>
      <c r="H71" s="11">
        <v>732.84799999999996</v>
      </c>
      <c r="I71" s="11">
        <v>11.570759191561301</v>
      </c>
      <c r="J71" s="11">
        <f t="shared" si="1"/>
        <v>84.796077320173168</v>
      </c>
      <c r="K71" s="11"/>
      <c r="L71" s="11"/>
      <c r="M71" s="11"/>
      <c r="N71" s="11"/>
      <c r="O71" s="11" t="s">
        <v>36</v>
      </c>
      <c r="P71" s="11"/>
      <c r="Q71" s="11"/>
      <c r="R71" s="11"/>
      <c r="S71" s="11"/>
      <c r="T71" s="12">
        <v>509.58800000000002</v>
      </c>
      <c r="U71" s="12">
        <v>15.7840402814782</v>
      </c>
      <c r="V71" s="12">
        <v>3.6152475985416599E-2</v>
      </c>
      <c r="W71" s="11">
        <v>42.048999999999999</v>
      </c>
      <c r="X71" s="11">
        <v>80.785952877511903</v>
      </c>
      <c r="Y71" s="11">
        <v>9.4868135198506402E-3</v>
      </c>
      <c r="Z71" s="12">
        <v>76.087999999999994</v>
      </c>
      <c r="AA71" s="12">
        <v>46.910448610868201</v>
      </c>
      <c r="AB71" s="12">
        <v>1.0344049393559099E-2</v>
      </c>
    </row>
    <row r="72" spans="1:28" x14ac:dyDescent="0.25">
      <c r="A72" s="1"/>
      <c r="B72" s="1" t="b">
        <v>0</v>
      </c>
      <c r="C72" s="1" t="s">
        <v>166</v>
      </c>
      <c r="D72" s="5">
        <v>43405.736701388902</v>
      </c>
      <c r="E72" s="3" t="s">
        <v>30</v>
      </c>
      <c r="F72" s="4" t="s">
        <v>161</v>
      </c>
      <c r="G72" s="1" t="s">
        <v>178</v>
      </c>
      <c r="H72" s="11">
        <v>16857.298999999999</v>
      </c>
      <c r="I72" s="11">
        <v>3.59372494597421</v>
      </c>
      <c r="J72" s="11">
        <f t="shared" si="1"/>
        <v>605.80495938046101</v>
      </c>
      <c r="K72" s="11"/>
      <c r="L72" s="11"/>
      <c r="M72" s="11"/>
      <c r="N72" s="11"/>
      <c r="O72" s="11">
        <v>0.106877759584994</v>
      </c>
      <c r="P72" s="11"/>
      <c r="Q72" s="11"/>
      <c r="R72" s="11"/>
      <c r="S72" s="11"/>
      <c r="T72" s="12">
        <v>1883735.79</v>
      </c>
      <c r="U72" s="12">
        <v>1.3249166679711399</v>
      </c>
      <c r="V72" s="12">
        <v>133.64073116094701</v>
      </c>
      <c r="W72" s="11">
        <v>417167.125</v>
      </c>
      <c r="X72" s="11">
        <v>1.0207554364057501</v>
      </c>
      <c r="Y72" s="11">
        <v>94.118450414688198</v>
      </c>
      <c r="Z72" s="12">
        <v>694589.83799999999</v>
      </c>
      <c r="AA72" s="12">
        <v>0.88594454748913498</v>
      </c>
      <c r="AB72" s="12">
        <v>94.428445911789197</v>
      </c>
    </row>
    <row r="73" spans="1:28" x14ac:dyDescent="0.25">
      <c r="A73" s="1"/>
      <c r="B73" s="1" t="b">
        <v>0</v>
      </c>
      <c r="C73" s="1" t="s">
        <v>155</v>
      </c>
      <c r="D73" s="5">
        <v>43405.738912036999</v>
      </c>
      <c r="E73" s="3" t="s">
        <v>30</v>
      </c>
      <c r="F73" s="4" t="s">
        <v>161</v>
      </c>
      <c r="G73" s="1" t="s">
        <v>22</v>
      </c>
      <c r="H73" s="11">
        <v>784.90800000000002</v>
      </c>
      <c r="I73" s="11">
        <v>20.806543077524701</v>
      </c>
      <c r="J73" s="11">
        <f t="shared" si="1"/>
        <v>163.31222113893759</v>
      </c>
      <c r="K73" s="11"/>
      <c r="L73" s="11"/>
      <c r="M73" s="11"/>
      <c r="N73" s="11"/>
      <c r="O73" s="11" t="s">
        <v>36</v>
      </c>
      <c r="P73" s="11"/>
      <c r="Q73" s="11"/>
      <c r="R73" s="11"/>
      <c r="S73" s="11"/>
      <c r="T73" s="12">
        <v>773.89099999999996</v>
      </c>
      <c r="U73" s="12">
        <v>16.579263622382701</v>
      </c>
      <c r="V73" s="12">
        <v>5.49033254174549E-2</v>
      </c>
      <c r="W73" s="11">
        <v>112.129</v>
      </c>
      <c r="X73" s="11">
        <v>48.686869994579403</v>
      </c>
      <c r="Y73" s="11">
        <v>2.52977933641069E-2</v>
      </c>
      <c r="Z73" s="12">
        <v>190.21700000000001</v>
      </c>
      <c r="AA73" s="12">
        <v>28.3981670446971</v>
      </c>
      <c r="AB73" s="12">
        <v>2.5859715638400699E-2</v>
      </c>
    </row>
    <row r="74" spans="1:28" x14ac:dyDescent="0.25">
      <c r="A74" s="1"/>
      <c r="B74" s="1" t="b">
        <v>0</v>
      </c>
      <c r="C74" s="1" t="s">
        <v>158</v>
      </c>
      <c r="D74" s="5">
        <v>43405.7411111111</v>
      </c>
      <c r="E74" s="3" t="s">
        <v>30</v>
      </c>
      <c r="F74" s="4" t="s">
        <v>161</v>
      </c>
      <c r="G74" s="1" t="s">
        <v>64</v>
      </c>
      <c r="H74" s="11">
        <v>22883.951000000001</v>
      </c>
      <c r="I74" s="11">
        <v>1.75154617809296</v>
      </c>
      <c r="J74" s="11">
        <f t="shared" si="1"/>
        <v>400.82296913716567</v>
      </c>
      <c r="K74" s="11"/>
      <c r="L74" s="11"/>
      <c r="M74" s="11"/>
      <c r="N74" s="11"/>
      <c r="O74" s="11">
        <v>0.153071661398062</v>
      </c>
      <c r="P74" s="11"/>
      <c r="Q74" s="11"/>
      <c r="R74" s="11"/>
      <c r="S74" s="11"/>
      <c r="T74" s="12">
        <v>1878815.209</v>
      </c>
      <c r="U74" s="12">
        <v>0.78614214571311003</v>
      </c>
      <c r="V74" s="12">
        <v>133.29164290448</v>
      </c>
      <c r="W74" s="11">
        <v>418381.995</v>
      </c>
      <c r="X74" s="11">
        <v>1.01474616625539</v>
      </c>
      <c r="Y74" s="11">
        <v>94.392541240649805</v>
      </c>
      <c r="Z74" s="12">
        <v>694629.728</v>
      </c>
      <c r="AA74" s="12">
        <v>0.82161195890197303</v>
      </c>
      <c r="AB74" s="12">
        <v>94.433868897415095</v>
      </c>
    </row>
    <row r="75" spans="1:28" x14ac:dyDescent="0.25">
      <c r="A75" s="1"/>
      <c r="B75" s="1" t="b">
        <v>0</v>
      </c>
      <c r="C75" s="1" t="s">
        <v>193</v>
      </c>
      <c r="D75" s="5">
        <v>43405.743344907401</v>
      </c>
      <c r="E75" s="3" t="s">
        <v>30</v>
      </c>
      <c r="F75" s="4" t="s">
        <v>161</v>
      </c>
      <c r="G75" s="1" t="s">
        <v>22</v>
      </c>
      <c r="H75" s="11">
        <v>762.88400000000001</v>
      </c>
      <c r="I75" s="11">
        <v>12.493043268087201</v>
      </c>
      <c r="J75" s="11">
        <f t="shared" si="1"/>
        <v>95.307428205314366</v>
      </c>
      <c r="K75" s="11"/>
      <c r="L75" s="11"/>
      <c r="M75" s="11"/>
      <c r="N75" s="11"/>
      <c r="O75" s="11" t="s">
        <v>36</v>
      </c>
      <c r="P75" s="11"/>
      <c r="Q75" s="11"/>
      <c r="R75" s="11"/>
      <c r="S75" s="11"/>
      <c r="T75" s="12">
        <v>751.86900000000003</v>
      </c>
      <c r="U75" s="12">
        <v>22.1525939298545</v>
      </c>
      <c r="V75" s="12">
        <v>5.3340985201141299E-2</v>
      </c>
      <c r="W75" s="11">
        <v>89.102000000000004</v>
      </c>
      <c r="X75" s="11">
        <v>48.096423431141403</v>
      </c>
      <c r="Y75" s="11">
        <v>2.0102595977210699E-2</v>
      </c>
      <c r="Z75" s="12">
        <v>171.196</v>
      </c>
      <c r="AA75" s="12">
        <v>56.189875690983399</v>
      </c>
      <c r="AB75" s="12">
        <v>2.32738392385099E-2</v>
      </c>
    </row>
    <row r="76" spans="1:28" x14ac:dyDescent="0.25">
      <c r="A76" s="1"/>
      <c r="B76" s="1" t="b">
        <v>0</v>
      </c>
      <c r="C76" s="1" t="s">
        <v>114</v>
      </c>
      <c r="D76" s="5">
        <v>43405.745543981502</v>
      </c>
      <c r="E76" s="3" t="s">
        <v>30</v>
      </c>
      <c r="F76" s="4" t="s">
        <v>161</v>
      </c>
      <c r="G76" s="1" t="s">
        <v>99</v>
      </c>
      <c r="H76" s="11">
        <v>397878.185</v>
      </c>
      <c r="I76" s="11">
        <v>0.79289310469652796</v>
      </c>
      <c r="J76" s="11">
        <f t="shared" si="1"/>
        <v>3154.7486939566948</v>
      </c>
      <c r="K76" s="11"/>
      <c r="L76" s="11"/>
      <c r="M76" s="11"/>
      <c r="N76" s="11"/>
      <c r="O76" s="11">
        <v>3.0273784615688202</v>
      </c>
      <c r="P76" s="11"/>
      <c r="Q76" s="11"/>
      <c r="R76" s="11"/>
      <c r="S76" s="11"/>
      <c r="T76" s="12">
        <v>1881659.8870000001</v>
      </c>
      <c r="U76" s="12">
        <v>0.64441703470433698</v>
      </c>
      <c r="V76" s="12">
        <v>133.49345721934</v>
      </c>
      <c r="W76" s="11">
        <v>415730.31699999998</v>
      </c>
      <c r="X76" s="11">
        <v>0.98948947879710603</v>
      </c>
      <c r="Y76" s="11">
        <v>93.794287424846999</v>
      </c>
      <c r="Z76" s="12">
        <v>689737.24399999995</v>
      </c>
      <c r="AA76" s="12">
        <v>0.56764189427823297</v>
      </c>
      <c r="AB76" s="12">
        <v>93.768743041127706</v>
      </c>
    </row>
    <row r="77" spans="1:28" x14ac:dyDescent="0.25">
      <c r="A77" s="1"/>
      <c r="B77" s="1" t="b">
        <v>0</v>
      </c>
      <c r="C77" s="1" t="s">
        <v>115</v>
      </c>
      <c r="D77" s="5">
        <v>43405.747766203698</v>
      </c>
      <c r="E77" s="3" t="s">
        <v>30</v>
      </c>
      <c r="F77" s="4" t="s">
        <v>161</v>
      </c>
      <c r="G77" s="1" t="s">
        <v>22</v>
      </c>
      <c r="H77" s="11">
        <v>824.96100000000001</v>
      </c>
      <c r="I77" s="11">
        <v>13.7571607225071</v>
      </c>
      <c r="J77" s="11">
        <f t="shared" si="1"/>
        <v>113.4912106680018</v>
      </c>
      <c r="K77" s="11"/>
      <c r="L77" s="11"/>
      <c r="M77" s="11"/>
      <c r="N77" s="11"/>
      <c r="O77" s="11" t="s">
        <v>36</v>
      </c>
      <c r="P77" s="11"/>
      <c r="Q77" s="11"/>
      <c r="R77" s="11"/>
      <c r="S77" s="11"/>
      <c r="T77" s="12">
        <v>794.923</v>
      </c>
      <c r="U77" s="12">
        <v>20.2666428933214</v>
      </c>
      <c r="V77" s="12">
        <v>5.63954305591092E-2</v>
      </c>
      <c r="W77" s="11">
        <v>93.105999999999995</v>
      </c>
      <c r="X77" s="11">
        <v>39.607607968815799</v>
      </c>
      <c r="Y77" s="11">
        <v>2.1005951617855699E-2</v>
      </c>
      <c r="Z77" s="12">
        <v>175.20400000000001</v>
      </c>
      <c r="AA77" s="12">
        <v>33.9951393793514</v>
      </c>
      <c r="AB77" s="12">
        <v>2.38187208225887E-2</v>
      </c>
    </row>
    <row r="78" spans="1:28" x14ac:dyDescent="0.25">
      <c r="A78" s="1"/>
      <c r="B78" s="1" t="b">
        <v>0</v>
      </c>
      <c r="C78" s="1" t="s">
        <v>138</v>
      </c>
      <c r="D78" s="5">
        <v>43405.7499537037</v>
      </c>
      <c r="E78" s="3" t="s">
        <v>30</v>
      </c>
      <c r="F78" s="4" t="s">
        <v>161</v>
      </c>
      <c r="G78" s="1" t="s">
        <v>6</v>
      </c>
      <c r="H78" s="11">
        <v>1300739.064</v>
      </c>
      <c r="I78" s="11">
        <v>1.95990502995337</v>
      </c>
      <c r="J78" s="11">
        <f t="shared" si="1"/>
        <v>25493.250341904386</v>
      </c>
      <c r="K78" s="11"/>
      <c r="L78" s="11"/>
      <c r="M78" s="11"/>
      <c r="N78" s="11"/>
      <c r="O78" s="11">
        <v>9.9477493068385208</v>
      </c>
      <c r="P78" s="11"/>
      <c r="Q78" s="11"/>
      <c r="R78" s="11"/>
      <c r="S78" s="11"/>
      <c r="T78" s="12">
        <v>1894055.683</v>
      </c>
      <c r="U78" s="12">
        <v>1.0558179600072199</v>
      </c>
      <c r="V78" s="12">
        <v>134.372871014818</v>
      </c>
      <c r="W78" s="11">
        <v>419704.24200000003</v>
      </c>
      <c r="X78" s="11">
        <v>1.1042590843152</v>
      </c>
      <c r="Y78" s="11">
        <v>94.6908577455889</v>
      </c>
      <c r="Z78" s="12">
        <v>696359.92299999995</v>
      </c>
      <c r="AA78" s="12">
        <v>1.2717561315807699</v>
      </c>
      <c r="AB78" s="12">
        <v>94.669086310679901</v>
      </c>
    </row>
    <row r="79" spans="1:28" x14ac:dyDescent="0.25">
      <c r="A79" s="1"/>
      <c r="B79" s="1" t="b">
        <v>0</v>
      </c>
      <c r="C79" s="1" t="s">
        <v>63</v>
      </c>
      <c r="D79" s="5">
        <v>43405.752164351798</v>
      </c>
      <c r="E79" s="3" t="s">
        <v>30</v>
      </c>
      <c r="F79" s="4" t="s">
        <v>161</v>
      </c>
      <c r="G79" s="1" t="s">
        <v>22</v>
      </c>
      <c r="H79" s="11">
        <v>852.98699999999997</v>
      </c>
      <c r="I79" s="11">
        <v>18.996908929039598</v>
      </c>
      <c r="J79" s="11">
        <f t="shared" si="1"/>
        <v>162.041163566547</v>
      </c>
      <c r="K79" s="11"/>
      <c r="L79" s="11"/>
      <c r="M79" s="11"/>
      <c r="N79" s="11"/>
      <c r="O79" s="11" t="s">
        <v>36</v>
      </c>
      <c r="P79" s="11"/>
      <c r="Q79" s="11"/>
      <c r="R79" s="11"/>
      <c r="S79" s="11"/>
      <c r="T79" s="12">
        <v>619.71799999999996</v>
      </c>
      <c r="U79" s="12">
        <v>10.231078508302801</v>
      </c>
      <c r="V79" s="12">
        <v>4.3965595957382003E-2</v>
      </c>
      <c r="W79" s="11">
        <v>76.084999999999994</v>
      </c>
      <c r="X79" s="11">
        <v>55.8956291114294</v>
      </c>
      <c r="Y79" s="11">
        <v>1.71657876919269E-2</v>
      </c>
      <c r="Z79" s="12">
        <v>131.15</v>
      </c>
      <c r="AA79" s="12">
        <v>40.307895930736798</v>
      </c>
      <c r="AB79" s="12">
        <v>1.7829645646688999E-2</v>
      </c>
    </row>
    <row r="80" spans="1:28" x14ac:dyDescent="0.25">
      <c r="A80" s="1"/>
      <c r="B80" s="1" t="b">
        <v>0</v>
      </c>
      <c r="C80" s="1" t="s">
        <v>86</v>
      </c>
      <c r="D80" s="5">
        <v>43405.754351851901</v>
      </c>
      <c r="E80" s="3" t="s">
        <v>30</v>
      </c>
      <c r="F80" s="4" t="s">
        <v>161</v>
      </c>
      <c r="G80" s="1" t="s">
        <v>40</v>
      </c>
      <c r="H80" s="11">
        <v>914542.24100000004</v>
      </c>
      <c r="I80" s="11">
        <v>0.93464702363351204</v>
      </c>
      <c r="J80" s="11">
        <f t="shared" si="1"/>
        <v>8547.7418353777211</v>
      </c>
      <c r="K80" s="11"/>
      <c r="L80" s="11"/>
      <c r="M80" s="11"/>
      <c r="N80" s="11"/>
      <c r="O80" s="11">
        <v>6.9875753790622301</v>
      </c>
      <c r="P80" s="11"/>
      <c r="Q80" s="11"/>
      <c r="R80" s="11"/>
      <c r="S80" s="11"/>
      <c r="T80" s="12">
        <v>1890240.017</v>
      </c>
      <c r="U80" s="12">
        <v>0.85007663032601499</v>
      </c>
      <c r="V80" s="12">
        <v>134.10217042251</v>
      </c>
      <c r="W80" s="11">
        <v>418353.60600000003</v>
      </c>
      <c r="X80" s="11">
        <v>0.97331442174029403</v>
      </c>
      <c r="Y80" s="11">
        <v>94.386136304765103</v>
      </c>
      <c r="Z80" s="12">
        <v>696734.15700000001</v>
      </c>
      <c r="AA80" s="12">
        <v>0.95326071230084697</v>
      </c>
      <c r="AB80" s="12">
        <v>94.7199628612628</v>
      </c>
    </row>
    <row r="81" spans="1:28" x14ac:dyDescent="0.25">
      <c r="A81" s="1"/>
      <c r="B81" s="1" t="b">
        <v>0</v>
      </c>
      <c r="C81" s="1" t="s">
        <v>78</v>
      </c>
      <c r="D81" s="5">
        <v>43405.756585648101</v>
      </c>
      <c r="E81" s="3" t="s">
        <v>30</v>
      </c>
      <c r="F81" s="4" t="s">
        <v>161</v>
      </c>
      <c r="G81" s="1" t="s">
        <v>22</v>
      </c>
      <c r="H81" s="11">
        <v>735.85900000000004</v>
      </c>
      <c r="I81" s="11">
        <v>17.709406454101099</v>
      </c>
      <c r="J81" s="11">
        <f t="shared" si="1"/>
        <v>130.31626123908381</v>
      </c>
      <c r="K81" s="11"/>
      <c r="L81" s="11"/>
      <c r="M81" s="11"/>
      <c r="N81" s="11"/>
      <c r="O81" s="11" t="s">
        <v>36</v>
      </c>
      <c r="P81" s="11"/>
      <c r="Q81" s="11"/>
      <c r="R81" s="11"/>
      <c r="S81" s="11"/>
      <c r="T81" s="12">
        <v>540.62300000000005</v>
      </c>
      <c r="U81" s="12">
        <v>12.2837377653098</v>
      </c>
      <c r="V81" s="12">
        <v>3.8354239159210698E-2</v>
      </c>
      <c r="W81" s="11">
        <v>37.042000000000002</v>
      </c>
      <c r="X81" s="11">
        <v>49.430537367260698</v>
      </c>
      <c r="Y81" s="11">
        <v>8.35716774245065E-3</v>
      </c>
      <c r="Z81" s="12">
        <v>64.072000000000003</v>
      </c>
      <c r="AA81" s="12">
        <v>44.319669939253302</v>
      </c>
      <c r="AB81" s="12">
        <v>8.7104922293149908E-3</v>
      </c>
    </row>
    <row r="82" spans="1:28" x14ac:dyDescent="0.25">
      <c r="A82" s="1"/>
      <c r="B82" s="1" t="b">
        <v>0</v>
      </c>
      <c r="C82" s="1" t="s">
        <v>188</v>
      </c>
      <c r="D82" s="5">
        <v>43405.758773148104</v>
      </c>
      <c r="E82" s="3" t="s">
        <v>30</v>
      </c>
      <c r="F82" s="4" t="s">
        <v>161</v>
      </c>
      <c r="G82" s="1" t="s">
        <v>72</v>
      </c>
      <c r="H82" s="11">
        <v>313792.49800000002</v>
      </c>
      <c r="I82" s="11">
        <v>0.86791440840276401</v>
      </c>
      <c r="J82" s="11">
        <f t="shared" si="1"/>
        <v>2723.4503026289553</v>
      </c>
      <c r="K82" s="11"/>
      <c r="L82" s="11"/>
      <c r="M82" s="11"/>
      <c r="N82" s="11"/>
      <c r="O82" s="11">
        <v>2.38286705305172</v>
      </c>
      <c r="P82" s="11"/>
      <c r="Q82" s="11"/>
      <c r="R82" s="11"/>
      <c r="S82" s="11"/>
      <c r="T82" s="12">
        <v>1880571.3060000001</v>
      </c>
      <c r="U82" s="12">
        <v>0.75175321981896503</v>
      </c>
      <c r="V82" s="12">
        <v>133.41622836296901</v>
      </c>
      <c r="W82" s="11">
        <v>417527.67499999999</v>
      </c>
      <c r="X82" s="11">
        <v>1.03166634502592</v>
      </c>
      <c r="Y82" s="11">
        <v>94.199795288872593</v>
      </c>
      <c r="Z82" s="12">
        <v>693343.28300000005</v>
      </c>
      <c r="AA82" s="12">
        <v>0.74976762551413501</v>
      </c>
      <c r="AB82" s="12">
        <v>94.258978630591201</v>
      </c>
    </row>
    <row r="83" spans="1:28" x14ac:dyDescent="0.25">
      <c r="A83" s="1"/>
      <c r="B83" s="1" t="b">
        <v>0</v>
      </c>
      <c r="C83" s="1" t="s">
        <v>146</v>
      </c>
      <c r="D83" s="5">
        <v>43405.760995370401</v>
      </c>
      <c r="E83" s="3" t="s">
        <v>30</v>
      </c>
      <c r="F83" s="4" t="s">
        <v>161</v>
      </c>
      <c r="G83" s="1" t="s">
        <v>22</v>
      </c>
      <c r="H83" s="11">
        <v>742.86300000000006</v>
      </c>
      <c r="I83" s="11">
        <v>13.062012127632</v>
      </c>
      <c r="J83" s="11">
        <f t="shared" si="1"/>
        <v>97.03285515169091</v>
      </c>
      <c r="K83" s="11"/>
      <c r="L83" s="11"/>
      <c r="M83" s="11"/>
      <c r="N83" s="11"/>
      <c r="O83" s="11" t="s">
        <v>36</v>
      </c>
      <c r="P83" s="11"/>
      <c r="Q83" s="11"/>
      <c r="R83" s="11"/>
      <c r="S83" s="11"/>
      <c r="T83" s="12">
        <v>554.64400000000001</v>
      </c>
      <c r="U83" s="12">
        <v>22.046696990770201</v>
      </c>
      <c r="V83" s="12">
        <v>3.9348952272140199E-2</v>
      </c>
      <c r="W83" s="11">
        <v>53.061999999999998</v>
      </c>
      <c r="X83" s="11">
        <v>69.497034423376505</v>
      </c>
      <c r="Y83" s="11">
        <v>1.19714927582181E-2</v>
      </c>
      <c r="Z83" s="12">
        <v>74.085999999999999</v>
      </c>
      <c r="AA83" s="12">
        <v>36.150019093166698</v>
      </c>
      <c r="AB83" s="12">
        <v>1.00718804985178E-2</v>
      </c>
    </row>
    <row r="84" spans="1:28" x14ac:dyDescent="0.25">
      <c r="A84" s="1"/>
      <c r="B84" s="1" t="b">
        <v>0</v>
      </c>
      <c r="C84" s="1" t="s">
        <v>65</v>
      </c>
      <c r="D84" s="5">
        <v>43405.763182870403</v>
      </c>
      <c r="E84" s="3" t="s">
        <v>30</v>
      </c>
      <c r="F84" s="4" t="s">
        <v>161</v>
      </c>
      <c r="G84" s="1" t="s">
        <v>45</v>
      </c>
      <c r="H84" s="11">
        <v>100360.549</v>
      </c>
      <c r="I84" s="11">
        <v>1.3786572562574699</v>
      </c>
      <c r="J84" s="11">
        <f t="shared" si="1"/>
        <v>1383.6279912083337</v>
      </c>
      <c r="K84" s="11"/>
      <c r="L84" s="11"/>
      <c r="M84" s="11"/>
      <c r="N84" s="11"/>
      <c r="O84" s="11">
        <v>0.74692482577897301</v>
      </c>
      <c r="P84" s="11"/>
      <c r="Q84" s="11"/>
      <c r="R84" s="11"/>
      <c r="S84" s="11"/>
      <c r="T84" s="12">
        <v>1891610.6610000001</v>
      </c>
      <c r="U84" s="12">
        <v>0.96769556766903198</v>
      </c>
      <c r="V84" s="12">
        <v>134.19941010298601</v>
      </c>
      <c r="W84" s="11">
        <v>418932.37099999998</v>
      </c>
      <c r="X84" s="11">
        <v>0.93126222509527101</v>
      </c>
      <c r="Y84" s="11">
        <v>94.516713384524806</v>
      </c>
      <c r="Z84" s="12">
        <v>695954.35400000005</v>
      </c>
      <c r="AA84" s="12">
        <v>1.0108691373877601</v>
      </c>
      <c r="AB84" s="12">
        <v>94.613949813880197</v>
      </c>
    </row>
    <row r="85" spans="1:28" x14ac:dyDescent="0.25">
      <c r="A85" s="1"/>
      <c r="B85" s="1" t="b">
        <v>0</v>
      </c>
      <c r="C85" s="1" t="s">
        <v>24</v>
      </c>
      <c r="D85" s="5">
        <v>43405.765416666698</v>
      </c>
      <c r="E85" s="3" t="s">
        <v>30</v>
      </c>
      <c r="F85" s="4" t="s">
        <v>161</v>
      </c>
      <c r="G85" s="1" t="s">
        <v>22</v>
      </c>
      <c r="H85" s="11">
        <v>774.9</v>
      </c>
      <c r="I85" s="11">
        <v>14.5952975478944</v>
      </c>
      <c r="J85" s="11">
        <f t="shared" si="1"/>
        <v>113.0989606986337</v>
      </c>
      <c r="K85" s="11"/>
      <c r="L85" s="11"/>
      <c r="M85" s="11"/>
      <c r="N85" s="11"/>
      <c r="O85" s="11" t="s">
        <v>36</v>
      </c>
      <c r="P85" s="11"/>
      <c r="Q85" s="11"/>
      <c r="R85" s="11"/>
      <c r="S85" s="11"/>
      <c r="T85" s="12">
        <v>637.74199999999996</v>
      </c>
      <c r="U85" s="12">
        <v>21.47596017407</v>
      </c>
      <c r="V85" s="12">
        <v>4.5244299983303302E-2</v>
      </c>
      <c r="W85" s="11">
        <v>67.078000000000003</v>
      </c>
      <c r="X85" s="11">
        <v>46.164309795927899</v>
      </c>
      <c r="Y85" s="11">
        <v>1.5133688727069401E-2</v>
      </c>
      <c r="Z85" s="12">
        <v>115.13200000000001</v>
      </c>
      <c r="AA85" s="12">
        <v>25.680537358593298</v>
      </c>
      <c r="AB85" s="12">
        <v>1.5652022589360302E-2</v>
      </c>
    </row>
    <row r="86" spans="1:28" x14ac:dyDescent="0.25">
      <c r="A86" s="1"/>
      <c r="B86" s="1" t="b">
        <v>0</v>
      </c>
      <c r="C86" s="1" t="s">
        <v>159</v>
      </c>
      <c r="D86" s="5">
        <v>43405.767615740697</v>
      </c>
      <c r="E86" s="3" t="s">
        <v>30</v>
      </c>
      <c r="F86" s="4" t="s">
        <v>161</v>
      </c>
      <c r="G86" s="1" t="s">
        <v>75</v>
      </c>
      <c r="H86" s="11">
        <v>39602.658000000003</v>
      </c>
      <c r="I86" s="11">
        <v>2.90497721994964</v>
      </c>
      <c r="J86" s="11">
        <f t="shared" si="1"/>
        <v>1150.4481933945638</v>
      </c>
      <c r="K86" s="11"/>
      <c r="L86" s="11"/>
      <c r="M86" s="11"/>
      <c r="N86" s="11"/>
      <c r="O86" s="11">
        <v>0.28121948038602701</v>
      </c>
      <c r="P86" s="11"/>
      <c r="Q86" s="11"/>
      <c r="R86" s="11"/>
      <c r="S86" s="11"/>
      <c r="T86" s="12">
        <v>1895097.905</v>
      </c>
      <c r="U86" s="12">
        <v>0.70372598006340903</v>
      </c>
      <c r="V86" s="12">
        <v>134.44681095419401</v>
      </c>
      <c r="W86" s="11">
        <v>417395.614</v>
      </c>
      <c r="X86" s="11">
        <v>1.0535313893371601</v>
      </c>
      <c r="Y86" s="11">
        <v>94.170000571275395</v>
      </c>
      <c r="Z86" s="12">
        <v>696646.12800000003</v>
      </c>
      <c r="AA86" s="12">
        <v>0.75124285768698396</v>
      </c>
      <c r="AB86" s="12">
        <v>94.707995450842404</v>
      </c>
    </row>
    <row r="87" spans="1:28" x14ac:dyDescent="0.25">
      <c r="A87" s="1"/>
      <c r="B87" s="1" t="b">
        <v>0</v>
      </c>
      <c r="C87" s="1" t="s">
        <v>33</v>
      </c>
      <c r="D87" s="5">
        <v>43405.769849536999</v>
      </c>
      <c r="E87" s="3" t="s">
        <v>30</v>
      </c>
      <c r="F87" s="4" t="s">
        <v>161</v>
      </c>
      <c r="G87" s="1" t="s">
        <v>22</v>
      </c>
      <c r="H87" s="11">
        <v>753.86900000000003</v>
      </c>
      <c r="I87" s="11">
        <v>8.9208730288919096</v>
      </c>
      <c r="J87" s="11">
        <f t="shared" si="1"/>
        <v>67.251696294177151</v>
      </c>
      <c r="K87" s="11"/>
      <c r="L87" s="11"/>
      <c r="M87" s="11"/>
      <c r="N87" s="11"/>
      <c r="O87" s="11" t="s">
        <v>36</v>
      </c>
      <c r="P87" s="11"/>
      <c r="Q87" s="11"/>
      <c r="R87" s="11"/>
      <c r="S87" s="11"/>
      <c r="T87" s="12">
        <v>593.68799999999999</v>
      </c>
      <c r="U87" s="12">
        <v>16.5245134403587</v>
      </c>
      <c r="V87" s="12">
        <v>4.21189101054774E-2</v>
      </c>
      <c r="W87" s="11">
        <v>52.058</v>
      </c>
      <c r="X87" s="11">
        <v>69.515812574826398</v>
      </c>
      <c r="Y87" s="11">
        <v>1.1744977008166299E-2</v>
      </c>
      <c r="Z87" s="12">
        <v>89.102000000000004</v>
      </c>
      <c r="AA87" s="12">
        <v>45.085025460051</v>
      </c>
      <c r="AB87" s="12">
        <v>1.21132831598268E-2</v>
      </c>
    </row>
    <row r="88" spans="1:28" x14ac:dyDescent="0.25">
      <c r="A88" s="1"/>
      <c r="B88" s="1" t="b">
        <v>0</v>
      </c>
      <c r="C88" s="1" t="s">
        <v>181</v>
      </c>
      <c r="D88" s="5">
        <v>43405.772037037001</v>
      </c>
      <c r="E88" s="3" t="s">
        <v>30</v>
      </c>
      <c r="F88" s="4" t="s">
        <v>161</v>
      </c>
      <c r="G88" s="1" t="s">
        <v>121</v>
      </c>
      <c r="H88" s="11">
        <v>18034.82</v>
      </c>
      <c r="I88" s="11">
        <v>2.7721565538797499</v>
      </c>
      <c r="J88" s="11">
        <f t="shared" si="1"/>
        <v>499.95344461041594</v>
      </c>
      <c r="K88" s="11"/>
      <c r="L88" s="11"/>
      <c r="M88" s="11"/>
      <c r="N88" s="11"/>
      <c r="O88" s="11">
        <v>0.11590338267669199</v>
      </c>
      <c r="P88" s="11"/>
      <c r="Q88" s="11"/>
      <c r="R88" s="11"/>
      <c r="S88" s="11"/>
      <c r="T88" s="12">
        <v>1906386.0109999999</v>
      </c>
      <c r="U88" s="12">
        <v>0.79310889695180997</v>
      </c>
      <c r="V88" s="12">
        <v>135.24764021447101</v>
      </c>
      <c r="W88" s="11">
        <v>422451.39299999998</v>
      </c>
      <c r="X88" s="11">
        <v>1.13927500117271</v>
      </c>
      <c r="Y88" s="11">
        <v>95.310651539683207</v>
      </c>
      <c r="Z88" s="12">
        <v>702870.06400000001</v>
      </c>
      <c r="AA88" s="12">
        <v>0.82636820965624602</v>
      </c>
      <c r="AB88" s="12">
        <v>95.554130208049202</v>
      </c>
    </row>
    <row r="89" spans="1:28" x14ac:dyDescent="0.25">
      <c r="A89" s="1"/>
      <c r="B89" s="1" t="b">
        <v>0</v>
      </c>
      <c r="C89" s="1" t="s">
        <v>50</v>
      </c>
      <c r="D89" s="5">
        <v>43405.774270833303</v>
      </c>
      <c r="E89" s="3" t="s">
        <v>30</v>
      </c>
      <c r="F89" s="4" t="s">
        <v>161</v>
      </c>
      <c r="G89" s="1" t="s">
        <v>22</v>
      </c>
      <c r="H89" s="11">
        <v>809.94</v>
      </c>
      <c r="I89" s="11">
        <v>15.8682008170169</v>
      </c>
      <c r="J89" s="11">
        <f t="shared" si="1"/>
        <v>128.52290569734669</v>
      </c>
      <c r="K89" s="11"/>
      <c r="L89" s="11"/>
      <c r="M89" s="11"/>
      <c r="N89" s="11"/>
      <c r="O89" s="11" t="s">
        <v>36</v>
      </c>
      <c r="P89" s="11"/>
      <c r="Q89" s="11"/>
      <c r="R89" s="11"/>
      <c r="S89" s="11"/>
      <c r="T89" s="12">
        <v>704.82399999999996</v>
      </c>
      <c r="U89" s="12">
        <v>23.969055356026399</v>
      </c>
      <c r="V89" s="12">
        <v>5.0003400264420003E-2</v>
      </c>
      <c r="W89" s="11">
        <v>62.072000000000003</v>
      </c>
      <c r="X89" s="11">
        <v>46.123348664353102</v>
      </c>
      <c r="Y89" s="11">
        <v>1.4004268562966301E-2</v>
      </c>
      <c r="Z89" s="12">
        <v>161.18700000000001</v>
      </c>
      <c r="AA89" s="12">
        <v>35.674320458515801</v>
      </c>
      <c r="AB89" s="12">
        <v>2.1913130711802301E-2</v>
      </c>
    </row>
    <row r="90" spans="1:28" x14ac:dyDescent="0.25">
      <c r="A90" s="1"/>
      <c r="B90" s="1" t="b">
        <v>0</v>
      </c>
      <c r="C90" s="1" t="s">
        <v>96</v>
      </c>
      <c r="D90" s="5">
        <v>43405.776458333297</v>
      </c>
      <c r="E90" s="3" t="s">
        <v>30</v>
      </c>
      <c r="F90" s="4" t="s">
        <v>161</v>
      </c>
      <c r="G90" s="1" t="s">
        <v>20</v>
      </c>
      <c r="H90" s="11">
        <v>27270.064999999999</v>
      </c>
      <c r="I90" s="11">
        <v>2.5035449118234498</v>
      </c>
      <c r="J90" s="11">
        <f t="shared" si="1"/>
        <v>682.71832475844747</v>
      </c>
      <c r="K90" s="11"/>
      <c r="L90" s="11"/>
      <c r="M90" s="11"/>
      <c r="N90" s="11"/>
      <c r="O90" s="11">
        <v>0.18669094445222301</v>
      </c>
      <c r="P90" s="11"/>
      <c r="Q90" s="11"/>
      <c r="R90" s="11"/>
      <c r="S90" s="11"/>
      <c r="T90" s="12">
        <v>1897734.425</v>
      </c>
      <c r="U90" s="12">
        <v>0.61390200580629195</v>
      </c>
      <c r="V90" s="12">
        <v>134.63385759969</v>
      </c>
      <c r="W90" s="11">
        <v>421240.09</v>
      </c>
      <c r="X90" s="11">
        <v>0.885466359243679</v>
      </c>
      <c r="Y90" s="11">
        <v>95.037365476351397</v>
      </c>
      <c r="Z90" s="12">
        <v>699951.89500000002</v>
      </c>
      <c r="AA90" s="12">
        <v>0.705855686686506</v>
      </c>
      <c r="AB90" s="12">
        <v>95.1574095126077</v>
      </c>
    </row>
    <row r="91" spans="1:28" x14ac:dyDescent="0.25">
      <c r="A91" s="1"/>
      <c r="B91" s="1" t="b">
        <v>0</v>
      </c>
      <c r="C91" s="1" t="s">
        <v>137</v>
      </c>
      <c r="D91" s="5">
        <v>43405.778692129599</v>
      </c>
      <c r="E91" s="3" t="s">
        <v>30</v>
      </c>
      <c r="F91" s="4" t="s">
        <v>161</v>
      </c>
      <c r="G91" s="1" t="s">
        <v>22</v>
      </c>
      <c r="H91" s="11">
        <v>829.97299999999996</v>
      </c>
      <c r="I91" s="11">
        <v>16.0777202385941</v>
      </c>
      <c r="J91" s="11">
        <f t="shared" si="1"/>
        <v>133.44073699586662</v>
      </c>
      <c r="K91" s="11"/>
      <c r="L91" s="11"/>
      <c r="M91" s="11"/>
      <c r="N91" s="11"/>
      <c r="O91" s="11" t="s">
        <v>36</v>
      </c>
      <c r="P91" s="11"/>
      <c r="Q91" s="11"/>
      <c r="R91" s="11"/>
      <c r="S91" s="11"/>
      <c r="T91" s="12">
        <v>745.86500000000001</v>
      </c>
      <c r="U91" s="12">
        <v>14.110565310609299</v>
      </c>
      <c r="V91" s="12">
        <v>5.2915034303913699E-2</v>
      </c>
      <c r="W91" s="11">
        <v>101.114</v>
      </c>
      <c r="X91" s="11">
        <v>38.3333957363431</v>
      </c>
      <c r="Y91" s="11">
        <v>2.28126628991457E-2</v>
      </c>
      <c r="Z91" s="12">
        <v>150.173</v>
      </c>
      <c r="AA91" s="12">
        <v>39.877790440075501</v>
      </c>
      <c r="AB91" s="12">
        <v>2.0415793943577801E-2</v>
      </c>
    </row>
    <row r="92" spans="1:28" x14ac:dyDescent="0.25">
      <c r="A92" s="1"/>
      <c r="B92" s="1" t="b">
        <v>0</v>
      </c>
      <c r="C92" s="1" t="s">
        <v>174</v>
      </c>
      <c r="D92" s="5">
        <v>43405.7808912037</v>
      </c>
      <c r="E92" s="3" t="s">
        <v>30</v>
      </c>
      <c r="F92" s="4" t="s">
        <v>161</v>
      </c>
      <c r="G92" s="1" t="s">
        <v>95</v>
      </c>
      <c r="H92" s="11">
        <v>480291.59600000002</v>
      </c>
      <c r="I92" s="11">
        <v>0.72919443624163705</v>
      </c>
      <c r="J92" s="11">
        <f t="shared" si="1"/>
        <v>3502.259595768161</v>
      </c>
      <c r="K92" s="11"/>
      <c r="L92" s="11"/>
      <c r="M92" s="11"/>
      <c r="N92" s="11"/>
      <c r="O92" s="11">
        <v>3.6590719815885602</v>
      </c>
      <c r="P92" s="11"/>
      <c r="Q92" s="11"/>
      <c r="R92" s="11"/>
      <c r="S92" s="11"/>
      <c r="T92" s="12">
        <v>1902303.31</v>
      </c>
      <c r="U92" s="12">
        <v>0.82189031784620503</v>
      </c>
      <c r="V92" s="12">
        <v>134.95799495230199</v>
      </c>
      <c r="W92" s="11">
        <v>421708.41800000001</v>
      </c>
      <c r="X92" s="11">
        <v>1.0709921652226499</v>
      </c>
      <c r="Y92" s="11">
        <v>95.143026500445302</v>
      </c>
      <c r="Z92" s="12">
        <v>700633.73199999996</v>
      </c>
      <c r="AA92" s="12">
        <v>0.987665831146606</v>
      </c>
      <c r="AB92" s="12">
        <v>95.250104229335093</v>
      </c>
    </row>
    <row r="93" spans="1:28" x14ac:dyDescent="0.25">
      <c r="A93" s="1"/>
      <c r="B93" s="1" t="b">
        <v>0</v>
      </c>
      <c r="C93" s="1" t="s">
        <v>142</v>
      </c>
      <c r="D93" s="5">
        <v>43405.783125000002</v>
      </c>
      <c r="E93" s="3" t="s">
        <v>30</v>
      </c>
      <c r="F93" s="4" t="s">
        <v>161</v>
      </c>
      <c r="G93" s="1" t="s">
        <v>22</v>
      </c>
      <c r="H93" s="11">
        <v>772.89499999999998</v>
      </c>
      <c r="I93" s="11">
        <v>11.5190971938957</v>
      </c>
      <c r="J93" s="11">
        <f t="shared" si="1"/>
        <v>89.030526256760169</v>
      </c>
      <c r="K93" s="11"/>
      <c r="L93" s="11"/>
      <c r="M93" s="11"/>
      <c r="N93" s="11"/>
      <c r="O93" s="11" t="s">
        <v>36</v>
      </c>
      <c r="P93" s="11"/>
      <c r="Q93" s="11"/>
      <c r="R93" s="11"/>
      <c r="S93" s="11"/>
      <c r="T93" s="12">
        <v>790.91800000000001</v>
      </c>
      <c r="U93" s="12">
        <v>20.627576311624701</v>
      </c>
      <c r="V93" s="12">
        <v>5.6111297757077697E-2</v>
      </c>
      <c r="W93" s="11">
        <v>96.11</v>
      </c>
      <c r="X93" s="11">
        <v>27.4276996009133</v>
      </c>
      <c r="Y93" s="11">
        <v>2.1683693961636299E-2</v>
      </c>
      <c r="Z93" s="12">
        <v>129.14599999999999</v>
      </c>
      <c r="AA93" s="12">
        <v>38.058270104155199</v>
      </c>
      <c r="AB93" s="12">
        <v>1.7557204854649702E-2</v>
      </c>
    </row>
    <row r="94" spans="1:28" x14ac:dyDescent="0.25">
      <c r="A94" s="1"/>
      <c r="B94" s="1" t="b">
        <v>0</v>
      </c>
      <c r="C94" s="1" t="s">
        <v>56</v>
      </c>
      <c r="D94" s="5">
        <v>43405.785324074102</v>
      </c>
      <c r="E94" s="3" t="s">
        <v>30</v>
      </c>
      <c r="F94" s="4" t="s">
        <v>161</v>
      </c>
      <c r="G94" s="1" t="s">
        <v>89</v>
      </c>
      <c r="H94" s="11">
        <v>1277505.273</v>
      </c>
      <c r="I94" s="11">
        <v>2.0008091135368802</v>
      </c>
      <c r="J94" s="11">
        <f t="shared" si="1"/>
        <v>25560.4419280982</v>
      </c>
      <c r="K94" s="11"/>
      <c r="L94" s="11"/>
      <c r="M94" s="11"/>
      <c r="N94" s="11"/>
      <c r="O94" s="11">
        <v>9.7696637860220896</v>
      </c>
      <c r="P94" s="11"/>
      <c r="Q94" s="11"/>
      <c r="R94" s="11"/>
      <c r="S94" s="11"/>
      <c r="T94" s="12">
        <v>1907841.6680000001</v>
      </c>
      <c r="U94" s="12">
        <v>0.908223508722805</v>
      </c>
      <c r="V94" s="12">
        <v>135.350911101414</v>
      </c>
      <c r="W94" s="11">
        <v>420850.16600000003</v>
      </c>
      <c r="X94" s="11">
        <v>0.93187395982863597</v>
      </c>
      <c r="Y94" s="11">
        <v>94.949393437184895</v>
      </c>
      <c r="Z94" s="12">
        <v>697499.44200000004</v>
      </c>
      <c r="AA94" s="12">
        <v>0.82740608663179704</v>
      </c>
      <c r="AB94" s="12">
        <v>94.824002208336594</v>
      </c>
    </row>
    <row r="95" spans="1:28" x14ac:dyDescent="0.25">
      <c r="A95" s="1"/>
      <c r="B95" s="1" t="b">
        <v>0</v>
      </c>
      <c r="C95" s="1" t="s">
        <v>43</v>
      </c>
      <c r="D95" s="5">
        <v>43405.787546296298</v>
      </c>
      <c r="E95" s="3" t="s">
        <v>30</v>
      </c>
      <c r="F95" s="4" t="s">
        <v>161</v>
      </c>
      <c r="G95" s="1" t="s">
        <v>22</v>
      </c>
      <c r="H95" s="11">
        <v>1010.177</v>
      </c>
      <c r="I95" s="11">
        <v>15.0126682395199</v>
      </c>
      <c r="J95" s="11">
        <f t="shared" si="1"/>
        <v>151.65452164193493</v>
      </c>
      <c r="K95" s="11"/>
      <c r="L95" s="11"/>
      <c r="M95" s="11"/>
      <c r="N95" s="11"/>
      <c r="O95" s="11" t="s">
        <v>36</v>
      </c>
      <c r="P95" s="11"/>
      <c r="Q95" s="11"/>
      <c r="R95" s="11"/>
      <c r="S95" s="11"/>
      <c r="T95" s="12">
        <v>830.96299999999997</v>
      </c>
      <c r="U95" s="12">
        <v>11.188218714633701</v>
      </c>
      <c r="V95" s="12">
        <v>5.8952271054792699E-2</v>
      </c>
      <c r="W95" s="11">
        <v>126.146</v>
      </c>
      <c r="X95" s="11">
        <v>34.736493608156302</v>
      </c>
      <c r="Y95" s="11">
        <v>2.84602149462551E-2</v>
      </c>
      <c r="Z95" s="12">
        <v>194.22300000000001</v>
      </c>
      <c r="AA95" s="12">
        <v>32.347559967054998</v>
      </c>
      <c r="AB95" s="12">
        <v>2.6404325325481402E-2</v>
      </c>
    </row>
    <row r="96" spans="1:28" x14ac:dyDescent="0.25">
      <c r="A96" s="1"/>
      <c r="B96" s="1" t="b">
        <v>0</v>
      </c>
      <c r="C96" s="1" t="s">
        <v>79</v>
      </c>
      <c r="D96" s="5">
        <v>43405.7897337963</v>
      </c>
      <c r="E96" s="3" t="s">
        <v>30</v>
      </c>
      <c r="F96" s="4" t="s">
        <v>161</v>
      </c>
      <c r="G96" s="1" t="s">
        <v>15</v>
      </c>
      <c r="H96" s="11">
        <v>825829.17599999998</v>
      </c>
      <c r="I96" s="11">
        <v>1.0945268000322099</v>
      </c>
      <c r="J96" s="11">
        <f t="shared" si="1"/>
        <v>9038.921653805166</v>
      </c>
      <c r="K96" s="11"/>
      <c r="L96" s="11"/>
      <c r="M96" s="11"/>
      <c r="N96" s="11"/>
      <c r="O96" s="11">
        <v>6.3075954143743198</v>
      </c>
      <c r="P96" s="11"/>
      <c r="Q96" s="11"/>
      <c r="R96" s="11"/>
      <c r="S96" s="11"/>
      <c r="T96" s="12">
        <v>1919740.3060000001</v>
      </c>
      <c r="U96" s="12">
        <v>1.0515928455005099</v>
      </c>
      <c r="V96" s="12">
        <v>136.19505426128799</v>
      </c>
      <c r="W96" s="11">
        <v>422285.03100000002</v>
      </c>
      <c r="X96" s="11">
        <v>0.96280940210643096</v>
      </c>
      <c r="Y96" s="11">
        <v>95.273118060390203</v>
      </c>
      <c r="Z96" s="12">
        <v>702093.90500000003</v>
      </c>
      <c r="AA96" s="12">
        <v>0.81530091419770201</v>
      </c>
      <c r="AB96" s="12">
        <v>95.448612556997006</v>
      </c>
    </row>
    <row r="97" spans="1:28" x14ac:dyDescent="0.25">
      <c r="A97" s="1"/>
      <c r="B97" s="1" t="b">
        <v>0</v>
      </c>
      <c r="C97" s="1" t="s">
        <v>119</v>
      </c>
      <c r="D97" s="5">
        <v>43405.791967592602</v>
      </c>
      <c r="E97" s="3" t="s">
        <v>30</v>
      </c>
      <c r="F97" s="4" t="s">
        <v>161</v>
      </c>
      <c r="G97" s="1" t="s">
        <v>22</v>
      </c>
      <c r="H97" s="11">
        <v>867.01</v>
      </c>
      <c r="I97" s="11">
        <v>18.398458601021598</v>
      </c>
      <c r="J97" s="11">
        <f t="shared" si="1"/>
        <v>159.51647591671735</v>
      </c>
      <c r="K97" s="11"/>
      <c r="L97" s="11"/>
      <c r="M97" s="11"/>
      <c r="N97" s="11"/>
      <c r="O97" s="11" t="s">
        <v>36</v>
      </c>
      <c r="P97" s="11"/>
      <c r="Q97" s="11"/>
      <c r="R97" s="11"/>
      <c r="S97" s="11"/>
      <c r="T97" s="12">
        <v>993.16</v>
      </c>
      <c r="U97" s="12">
        <v>11.8880059804538</v>
      </c>
      <c r="V97" s="12">
        <v>7.0459259342206496E-2</v>
      </c>
      <c r="W97" s="11">
        <v>127.146</v>
      </c>
      <c r="X97" s="11">
        <v>42.003179044501003</v>
      </c>
      <c r="Y97" s="11">
        <v>2.86858282431194E-2</v>
      </c>
      <c r="Z97" s="12">
        <v>232.267</v>
      </c>
      <c r="AA97" s="12">
        <v>28.4336069590412</v>
      </c>
      <c r="AB97" s="12">
        <v>3.1576350022261002E-2</v>
      </c>
    </row>
    <row r="98" spans="1:28" x14ac:dyDescent="0.25">
      <c r="A98" s="1"/>
      <c r="B98" s="1" t="b">
        <v>0</v>
      </c>
      <c r="C98" s="1" t="s">
        <v>85</v>
      </c>
      <c r="D98" s="5">
        <v>43405.794166666703</v>
      </c>
      <c r="E98" s="3" t="s">
        <v>30</v>
      </c>
      <c r="F98" s="4" t="s">
        <v>161</v>
      </c>
      <c r="G98" s="1" t="s">
        <v>58</v>
      </c>
      <c r="H98" s="11">
        <v>301792.84299999999</v>
      </c>
      <c r="I98" s="11">
        <v>1.1445891817063301</v>
      </c>
      <c r="J98" s="11">
        <f t="shared" si="1"/>
        <v>3454.2882321419693</v>
      </c>
      <c r="K98" s="11"/>
      <c r="L98" s="11"/>
      <c r="M98" s="11"/>
      <c r="N98" s="11"/>
      <c r="O98" s="11">
        <v>2.2908904655765001</v>
      </c>
      <c r="P98" s="11"/>
      <c r="Q98" s="11"/>
      <c r="R98" s="11"/>
      <c r="S98" s="11"/>
      <c r="T98" s="12">
        <v>1914122.507</v>
      </c>
      <c r="U98" s="12">
        <v>0.84195174519726701</v>
      </c>
      <c r="V98" s="12">
        <v>135.796502208574</v>
      </c>
      <c r="W98" s="11">
        <v>423294.35700000002</v>
      </c>
      <c r="X98" s="11">
        <v>0.83120706374801501</v>
      </c>
      <c r="Y98" s="11">
        <v>95.500835426861101</v>
      </c>
      <c r="Z98" s="12">
        <v>699065.45200000005</v>
      </c>
      <c r="AA98" s="12">
        <v>0.702775005200586</v>
      </c>
      <c r="AB98" s="12">
        <v>95.036898917289406</v>
      </c>
    </row>
    <row r="99" spans="1:28" x14ac:dyDescent="0.25">
      <c r="A99" s="1"/>
      <c r="B99" s="1" t="b">
        <v>0</v>
      </c>
      <c r="C99" s="1" t="s">
        <v>194</v>
      </c>
      <c r="D99" s="5">
        <v>43405.796400462998</v>
      </c>
      <c r="E99" s="3" t="s">
        <v>30</v>
      </c>
      <c r="F99" s="4" t="s">
        <v>161</v>
      </c>
      <c r="G99" s="1" t="s">
        <v>22</v>
      </c>
      <c r="H99" s="11">
        <v>849.99099999999999</v>
      </c>
      <c r="I99" s="11">
        <v>11.2901198056809</v>
      </c>
      <c r="J99" s="11">
        <f t="shared" si="1"/>
        <v>95.965002237505146</v>
      </c>
      <c r="K99" s="11"/>
      <c r="L99" s="11"/>
      <c r="M99" s="11"/>
      <c r="N99" s="11"/>
      <c r="O99" s="11" t="s">
        <v>36</v>
      </c>
      <c r="P99" s="11"/>
      <c r="Q99" s="11"/>
      <c r="R99" s="11"/>
      <c r="S99" s="11"/>
      <c r="T99" s="12">
        <v>806.93499999999995</v>
      </c>
      <c r="U99" s="12">
        <v>13.631462923173</v>
      </c>
      <c r="V99" s="12">
        <v>5.7247616131643898E-2</v>
      </c>
      <c r="W99" s="11">
        <v>116.13200000000001</v>
      </c>
      <c r="X99" s="11">
        <v>31.2677667684484</v>
      </c>
      <c r="Y99" s="11">
        <v>2.6200923391455098E-2</v>
      </c>
      <c r="Z99" s="12">
        <v>181.209</v>
      </c>
      <c r="AA99" s="12">
        <v>21.071864809118299</v>
      </c>
      <c r="AB99" s="12">
        <v>2.4635091559213701E-2</v>
      </c>
    </row>
    <row r="100" spans="1:28" x14ac:dyDescent="0.25">
      <c r="A100" s="1"/>
      <c r="B100" s="1" t="b">
        <v>0</v>
      </c>
      <c r="C100" s="1" t="s">
        <v>196</v>
      </c>
      <c r="D100" s="5">
        <v>43405.798587963</v>
      </c>
      <c r="E100" s="3" t="s">
        <v>30</v>
      </c>
      <c r="F100" s="4" t="s">
        <v>161</v>
      </c>
      <c r="G100" s="1" t="s">
        <v>35</v>
      </c>
      <c r="H100" s="11">
        <v>107850.22500000001</v>
      </c>
      <c r="I100" s="11">
        <v>1.6077011816314599</v>
      </c>
      <c r="J100" s="11">
        <f t="shared" si="1"/>
        <v>1733.9093417171882</v>
      </c>
      <c r="K100" s="11"/>
      <c r="L100" s="11"/>
      <c r="M100" s="11"/>
      <c r="N100" s="11"/>
      <c r="O100" s="11">
        <v>0.80433271290364805</v>
      </c>
      <c r="P100" s="11"/>
      <c r="Q100" s="11"/>
      <c r="R100" s="11"/>
      <c r="S100" s="11"/>
      <c r="T100" s="12">
        <v>1934797.0179999999</v>
      </c>
      <c r="U100" s="12">
        <v>0.69763494996283404</v>
      </c>
      <c r="V100" s="12">
        <v>137.263245464769</v>
      </c>
      <c r="W100" s="11">
        <v>426190.93400000001</v>
      </c>
      <c r="X100" s="11">
        <v>0.93710565699264603</v>
      </c>
      <c r="Y100" s="11">
        <v>96.154341713452695</v>
      </c>
      <c r="Z100" s="12">
        <v>706548.99600000004</v>
      </c>
      <c r="AA100" s="12">
        <v>0.81985099613313495</v>
      </c>
      <c r="AB100" s="12">
        <v>96.054275491451904</v>
      </c>
    </row>
    <row r="101" spans="1:28" x14ac:dyDescent="0.25">
      <c r="A101" s="1"/>
      <c r="B101" s="1" t="b">
        <v>0</v>
      </c>
      <c r="C101" s="1" t="s">
        <v>67</v>
      </c>
      <c r="D101" s="5">
        <v>43405.800821759301</v>
      </c>
      <c r="E101" s="3" t="s">
        <v>30</v>
      </c>
      <c r="F101" s="4" t="s">
        <v>161</v>
      </c>
      <c r="G101" s="1" t="s">
        <v>22</v>
      </c>
      <c r="H101" s="11">
        <v>820.95299999999997</v>
      </c>
      <c r="I101" s="11">
        <v>6.5036458346324402</v>
      </c>
      <c r="J101" s="11">
        <f t="shared" si="1"/>
        <v>53.391875588790057</v>
      </c>
      <c r="K101" s="11"/>
      <c r="L101" s="11"/>
      <c r="M101" s="11"/>
      <c r="N101" s="11"/>
      <c r="O101" s="11" t="s">
        <v>36</v>
      </c>
      <c r="P101" s="11"/>
      <c r="Q101" s="11"/>
      <c r="R101" s="11"/>
      <c r="S101" s="11"/>
      <c r="T101" s="12">
        <v>826.96199999999999</v>
      </c>
      <c r="U101" s="12">
        <v>22.347081577370901</v>
      </c>
      <c r="V101" s="12">
        <v>5.86684220308408E-2</v>
      </c>
      <c r="W101" s="11">
        <v>113.131</v>
      </c>
      <c r="X101" s="11">
        <v>43.366877393195999</v>
      </c>
      <c r="Y101" s="11">
        <v>2.5523857887565098E-2</v>
      </c>
      <c r="Z101" s="12">
        <v>166.191</v>
      </c>
      <c r="AA101" s="12">
        <v>24.6260970928125</v>
      </c>
      <c r="AB101" s="12">
        <v>2.2593417000906599E-2</v>
      </c>
    </row>
    <row r="102" spans="1:28" x14ac:dyDescent="0.25">
      <c r="A102" s="1"/>
      <c r="B102" s="1" t="b">
        <v>0</v>
      </c>
      <c r="C102" s="1" t="s">
        <v>128</v>
      </c>
      <c r="D102" s="5">
        <v>43405.8030208333</v>
      </c>
      <c r="E102" s="3" t="s">
        <v>30</v>
      </c>
      <c r="F102" s="4" t="s">
        <v>161</v>
      </c>
      <c r="G102" s="1" t="s">
        <v>104</v>
      </c>
      <c r="H102" s="11">
        <v>40182.692999999999</v>
      </c>
      <c r="I102" s="11">
        <v>2.5711519334973101</v>
      </c>
      <c r="J102" s="11">
        <f t="shared" si="1"/>
        <v>1033.1580880007882</v>
      </c>
      <c r="K102" s="11"/>
      <c r="L102" s="11"/>
      <c r="M102" s="11"/>
      <c r="N102" s="11"/>
      <c r="O102" s="11">
        <v>0.28566541153289599</v>
      </c>
      <c r="P102" s="11"/>
      <c r="Q102" s="11"/>
      <c r="R102" s="11"/>
      <c r="S102" s="11"/>
      <c r="T102" s="12">
        <v>1925311.311</v>
      </c>
      <c r="U102" s="12">
        <v>0.69399630489098296</v>
      </c>
      <c r="V102" s="12">
        <v>136.59028653614001</v>
      </c>
      <c r="W102" s="11">
        <v>425696.43300000002</v>
      </c>
      <c r="X102" s="11">
        <v>0.99198816932859801</v>
      </c>
      <c r="Y102" s="11">
        <v>96.042775712540006</v>
      </c>
      <c r="Z102" s="12">
        <v>705239.24300000002</v>
      </c>
      <c r="AA102" s="12">
        <v>0.60863864840841098</v>
      </c>
      <c r="AB102" s="12">
        <v>95.876216537012795</v>
      </c>
    </row>
    <row r="103" spans="1:28" x14ac:dyDescent="0.25">
      <c r="A103" s="1"/>
      <c r="B103" s="1" t="b">
        <v>0</v>
      </c>
      <c r="C103" s="1" t="s">
        <v>7</v>
      </c>
      <c r="D103" s="5">
        <v>43405.805243055598</v>
      </c>
      <c r="E103" s="3" t="s">
        <v>30</v>
      </c>
      <c r="F103" s="4" t="s">
        <v>161</v>
      </c>
      <c r="G103" s="1" t="s">
        <v>22</v>
      </c>
      <c r="H103" s="11">
        <v>829.96699999999998</v>
      </c>
      <c r="I103" s="11">
        <v>15.0932424431117</v>
      </c>
      <c r="J103" s="11">
        <f t="shared" si="1"/>
        <v>125.26893150782089</v>
      </c>
      <c r="K103" s="11"/>
      <c r="L103" s="11"/>
      <c r="M103" s="11"/>
      <c r="N103" s="11"/>
      <c r="O103" s="11" t="s">
        <v>36</v>
      </c>
      <c r="P103" s="11"/>
      <c r="Q103" s="11"/>
      <c r="R103" s="11"/>
      <c r="S103" s="11"/>
      <c r="T103" s="12">
        <v>951.10299999999995</v>
      </c>
      <c r="U103" s="12">
        <v>13.287585326642199</v>
      </c>
      <c r="V103" s="12">
        <v>6.7475545670537096E-2</v>
      </c>
      <c r="W103" s="11">
        <v>118.13500000000001</v>
      </c>
      <c r="X103" s="11">
        <v>46.7276333330421</v>
      </c>
      <c r="Y103" s="11">
        <v>2.6652826825074399E-2</v>
      </c>
      <c r="Z103" s="12">
        <v>204.23400000000001</v>
      </c>
      <c r="AA103" s="12">
        <v>39.6361218638243</v>
      </c>
      <c r="AB103" s="12">
        <v>2.7765305749187098E-2</v>
      </c>
    </row>
    <row r="104" spans="1:28" x14ac:dyDescent="0.25">
      <c r="A104" s="1"/>
      <c r="B104" s="1" t="b">
        <v>0</v>
      </c>
      <c r="C104" s="1" t="s">
        <v>3</v>
      </c>
      <c r="D104" s="5">
        <v>43405.807418981502</v>
      </c>
      <c r="E104" s="3" t="s">
        <v>30</v>
      </c>
      <c r="F104" s="4" t="s">
        <v>161</v>
      </c>
      <c r="G104" s="1" t="s">
        <v>22</v>
      </c>
      <c r="H104" s="11">
        <v>805.93399999999997</v>
      </c>
      <c r="I104" s="11">
        <v>15.035950893740001</v>
      </c>
      <c r="J104" s="11">
        <f t="shared" si="1"/>
        <v>121.17984047595455</v>
      </c>
      <c r="K104" s="11"/>
      <c r="L104" s="11"/>
      <c r="M104" s="11"/>
      <c r="N104" s="11"/>
      <c r="O104" s="11" t="s">
        <v>36</v>
      </c>
      <c r="P104" s="11"/>
      <c r="Q104" s="11"/>
      <c r="R104" s="11"/>
      <c r="S104" s="11"/>
      <c r="T104" s="12">
        <v>715.83299999999997</v>
      </c>
      <c r="U104" s="12">
        <v>16.260818259779398</v>
      </c>
      <c r="V104" s="12">
        <v>5.0784428483537099E-2</v>
      </c>
      <c r="W104" s="11">
        <v>110.127</v>
      </c>
      <c r="X104" s="11">
        <v>35.854866320397001</v>
      </c>
      <c r="Y104" s="11">
        <v>2.4846115543784401E-2</v>
      </c>
      <c r="Z104" s="12">
        <v>139.15799999999999</v>
      </c>
      <c r="AA104" s="12">
        <v>38.286940566367399</v>
      </c>
      <c r="AB104" s="12">
        <v>1.8918321226854402E-2</v>
      </c>
    </row>
    <row r="105" spans="1:28" x14ac:dyDescent="0.25">
      <c r="A105" s="1"/>
      <c r="B105" s="1" t="b">
        <v>0</v>
      </c>
      <c r="C105" s="1" t="s">
        <v>165</v>
      </c>
      <c r="D105" s="5">
        <v>43405.809641203698</v>
      </c>
      <c r="E105" s="3" t="s">
        <v>30</v>
      </c>
      <c r="F105" s="4" t="s">
        <v>161</v>
      </c>
      <c r="G105" s="1" t="s">
        <v>22</v>
      </c>
      <c r="H105" s="11">
        <v>817.95299999999997</v>
      </c>
      <c r="I105" s="11">
        <v>21.467002085559098</v>
      </c>
      <c r="J105" s="11">
        <f t="shared" si="1"/>
        <v>175.58998756889321</v>
      </c>
      <c r="K105" s="11"/>
      <c r="L105" s="11"/>
      <c r="M105" s="11"/>
      <c r="N105" s="11"/>
      <c r="O105" s="11" t="s">
        <v>36</v>
      </c>
      <c r="P105" s="11"/>
      <c r="Q105" s="11"/>
      <c r="R105" s="11"/>
      <c r="S105" s="11"/>
      <c r="T105" s="12">
        <v>611.71</v>
      </c>
      <c r="U105" s="12">
        <v>19.586643817979599</v>
      </c>
      <c r="V105" s="12">
        <v>4.3397472242358903E-2</v>
      </c>
      <c r="W105" s="11">
        <v>88.1</v>
      </c>
      <c r="X105" s="11">
        <v>49.910881922324698</v>
      </c>
      <c r="Y105" s="11">
        <v>1.9876531453752601E-2</v>
      </c>
      <c r="Z105" s="12">
        <v>142.16300000000001</v>
      </c>
      <c r="AA105" s="12">
        <v>33.330685274672803</v>
      </c>
      <c r="AB105" s="12">
        <v>1.9326846466414398E-2</v>
      </c>
    </row>
  </sheetData>
  <mergeCells count="5">
    <mergeCell ref="A1:G1"/>
    <mergeCell ref="T1:V1"/>
    <mergeCell ref="W1:Y1"/>
    <mergeCell ref="Z1:AB1"/>
    <mergeCell ref="H1:S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F1" zoomScale="70" zoomScaleNormal="70" workbookViewId="0">
      <pane xSplit="2" ySplit="2" topLeftCell="H3" activePane="bottomRight" state="frozen"/>
      <selection activeCell="F1" sqref="F1"/>
      <selection pane="topRight" activeCell="H1" sqref="H1"/>
      <selection pane="bottomLeft" activeCell="F3" sqref="F3"/>
      <selection pane="bottomRight" activeCell="R11" sqref="R11:S11"/>
    </sheetView>
  </sheetViews>
  <sheetFormatPr defaultColWidth="9.140625" defaultRowHeight="15" x14ac:dyDescent="0.25"/>
  <cols>
    <col min="1" max="1" width="4" hidden="1" customWidth="1"/>
    <col min="2" max="2" width="4.28515625" hidden="1" customWidth="1"/>
    <col min="3" max="3" width="11.5703125" hidden="1" customWidth="1"/>
    <col min="4" max="4" width="21.140625" hidden="1" customWidth="1"/>
    <col min="5" max="5" width="11" hidden="1" customWidth="1"/>
    <col min="6" max="6" width="5.85546875" customWidth="1"/>
    <col min="7" max="7" width="16.5703125" customWidth="1"/>
    <col min="8" max="8" width="11.7109375" customWidth="1"/>
    <col min="9" max="9" width="9" customWidth="1"/>
    <col min="10" max="10" width="12" bestFit="1" customWidth="1"/>
    <col min="11" max="11" width="10.42578125" bestFit="1" customWidth="1"/>
    <col min="12" max="12" width="8.5703125" bestFit="1" customWidth="1"/>
    <col min="13" max="13" width="11.42578125" bestFit="1" customWidth="1"/>
    <col min="14" max="14" width="12.42578125" bestFit="1" customWidth="1"/>
    <col min="15" max="15" width="12" bestFit="1" customWidth="1"/>
    <col min="16" max="16" width="9.140625" bestFit="1" customWidth="1"/>
    <col min="17" max="17" width="10.5703125" bestFit="1" customWidth="1"/>
    <col min="18" max="18" width="13.5703125" bestFit="1" customWidth="1"/>
    <col min="19" max="19" width="8.28515625" customWidth="1"/>
    <col min="20" max="20" width="10.7109375" customWidth="1"/>
    <col min="21" max="21" width="9" customWidth="1"/>
    <col min="22" max="22" width="15.140625" customWidth="1"/>
    <col min="23" max="23" width="10.7109375" customWidth="1"/>
    <col min="24" max="24" width="9" customWidth="1"/>
    <col min="25" max="25" width="15.28515625" customWidth="1"/>
    <col min="26" max="26" width="15.28515625" bestFit="1" customWidth="1"/>
    <col min="27" max="27" width="12.7109375" bestFit="1" customWidth="1"/>
    <col min="28" max="28" width="9.28515625" bestFit="1" customWidth="1"/>
    <col min="30" max="31" width="14.85546875" bestFit="1" customWidth="1"/>
    <col min="33" max="34" width="18.140625" bestFit="1" customWidth="1"/>
  </cols>
  <sheetData>
    <row r="1" spans="1:34" ht="18" customHeight="1" x14ac:dyDescent="0.25">
      <c r="A1" s="47" t="s">
        <v>30</v>
      </c>
      <c r="B1" s="48"/>
      <c r="C1" s="48"/>
      <c r="D1" s="48"/>
      <c r="E1" s="48"/>
      <c r="F1" s="48"/>
      <c r="G1" s="49"/>
      <c r="H1" s="47" t="s">
        <v>51</v>
      </c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7" t="s">
        <v>97</v>
      </c>
      <c r="U1" s="48"/>
      <c r="V1" s="49"/>
      <c r="W1" s="47" t="s">
        <v>163</v>
      </c>
      <c r="X1" s="48"/>
      <c r="Y1" s="49"/>
    </row>
    <row r="2" spans="1:34" ht="18" customHeight="1" x14ac:dyDescent="0.25">
      <c r="A2" s="6" t="s">
        <v>161</v>
      </c>
      <c r="B2" s="6" t="s">
        <v>190</v>
      </c>
      <c r="C2" s="6" t="s">
        <v>70</v>
      </c>
      <c r="D2" s="6" t="s">
        <v>98</v>
      </c>
      <c r="E2" s="6" t="s">
        <v>92</v>
      </c>
      <c r="F2" s="6" t="s">
        <v>31</v>
      </c>
      <c r="G2" s="6" t="s">
        <v>152</v>
      </c>
      <c r="H2" s="10" t="s">
        <v>148</v>
      </c>
      <c r="I2" s="10" t="s">
        <v>144</v>
      </c>
      <c r="J2" s="10" t="s">
        <v>205</v>
      </c>
      <c r="K2" s="10" t="s">
        <v>206</v>
      </c>
      <c r="L2" s="10" t="s">
        <v>207</v>
      </c>
      <c r="M2" s="10" t="s">
        <v>208</v>
      </c>
      <c r="N2" s="10" t="s">
        <v>209</v>
      </c>
      <c r="O2" s="10" t="s">
        <v>173</v>
      </c>
      <c r="P2" s="10" t="s">
        <v>210</v>
      </c>
      <c r="Q2" s="10" t="s">
        <v>211</v>
      </c>
      <c r="R2" s="10" t="s">
        <v>212</v>
      </c>
      <c r="S2" s="10" t="s">
        <v>213</v>
      </c>
      <c r="T2" s="6" t="s">
        <v>148</v>
      </c>
      <c r="U2" s="6" t="s">
        <v>144</v>
      </c>
      <c r="V2" s="6" t="s">
        <v>143</v>
      </c>
      <c r="W2" s="6" t="s">
        <v>148</v>
      </c>
      <c r="X2" s="6" t="s">
        <v>144</v>
      </c>
      <c r="Y2" s="6" t="s">
        <v>143</v>
      </c>
      <c r="AA2" s="13" t="s">
        <v>214</v>
      </c>
      <c r="AB2" s="13" t="s">
        <v>215</v>
      </c>
      <c r="AD2" s="18" t="s">
        <v>216</v>
      </c>
      <c r="AE2" s="18" t="s">
        <v>217</v>
      </c>
      <c r="AG2" s="18" t="s">
        <v>218</v>
      </c>
      <c r="AH2" s="18" t="s">
        <v>219</v>
      </c>
    </row>
    <row r="3" spans="1:34" x14ac:dyDescent="0.25">
      <c r="A3" s="1"/>
      <c r="B3" s="1" t="b">
        <v>0</v>
      </c>
      <c r="C3" s="1" t="s">
        <v>110</v>
      </c>
      <c r="D3" s="5">
        <v>43405.590601851902</v>
      </c>
      <c r="E3" s="3" t="s">
        <v>57</v>
      </c>
      <c r="F3" s="4" t="s">
        <v>133</v>
      </c>
      <c r="G3" s="1" t="s">
        <v>55</v>
      </c>
      <c r="H3" s="11">
        <v>2913.5740000000001</v>
      </c>
      <c r="I3" s="11">
        <v>7.9828466410727499</v>
      </c>
      <c r="J3" s="11">
        <f t="shared" ref="J3:J32" si="0">H3*(I3/100)</f>
        <v>232.58614419416895</v>
      </c>
      <c r="K3" s="11">
        <f>H3-H$3</f>
        <v>0</v>
      </c>
      <c r="L3" s="11">
        <f>SQRT((J3^2)+(J$3^2))</f>
        <v>328.92647953945806</v>
      </c>
      <c r="M3" s="11">
        <f t="shared" ref="M3:M50" si="1">K3*AG3</f>
        <v>0</v>
      </c>
      <c r="N3" s="11" t="e">
        <f t="shared" ref="N3:N50" si="2">M3*SQRT(((L3/K3)^2)+((AH3/AG3)^2))</f>
        <v>#DIV/0!</v>
      </c>
      <c r="O3" s="11"/>
      <c r="P3" s="11">
        <v>0</v>
      </c>
      <c r="Q3" s="21">
        <v>0</v>
      </c>
      <c r="R3" s="11">
        <v>120553</v>
      </c>
      <c r="S3" s="11">
        <f>R3*SQRT(((Q4/P4)^2)+((Q5/P5)^2)+((Q6/P6)^2)+((Q7/P7)^2)+((Q8/P8)^2)+((Q9/P9)^2)+((Q10/P10)^2))</f>
        <v>19.440044592881808</v>
      </c>
      <c r="T3" s="11">
        <v>443236.28700000001</v>
      </c>
      <c r="U3" s="11">
        <v>1.2490501434633901</v>
      </c>
      <c r="V3" s="11">
        <v>100</v>
      </c>
      <c r="W3" s="12">
        <v>735572.66700000002</v>
      </c>
      <c r="X3" s="12">
        <v>0.76162141583132104</v>
      </c>
      <c r="Y3" s="12">
        <v>100</v>
      </c>
      <c r="AA3" s="14">
        <f>AVERAGE(V3,Y3)</f>
        <v>100</v>
      </c>
      <c r="AB3">
        <f>STDEV(V3,Y3)</f>
        <v>0</v>
      </c>
      <c r="AD3" s="19">
        <v>100</v>
      </c>
      <c r="AE3" s="19">
        <v>0.13988618563376606</v>
      </c>
      <c r="AG3">
        <f>AD3/AA3</f>
        <v>1</v>
      </c>
      <c r="AH3">
        <f>AG3*SQRT(((AB3/AA3)^2)+((AE3/AD3)^2))</f>
        <v>1.3988618563376607E-3</v>
      </c>
    </row>
    <row r="4" spans="1:34" x14ac:dyDescent="0.25">
      <c r="A4" s="1"/>
      <c r="B4" s="1" t="b">
        <v>0</v>
      </c>
      <c r="C4" s="1" t="s">
        <v>54</v>
      </c>
      <c r="D4" s="5">
        <v>43405.595023148097</v>
      </c>
      <c r="E4" s="3" t="s">
        <v>113</v>
      </c>
      <c r="F4" s="4" t="s">
        <v>28</v>
      </c>
      <c r="G4" s="1" t="s">
        <v>184</v>
      </c>
      <c r="H4" s="11">
        <v>9534.3490000000002</v>
      </c>
      <c r="I4" s="11">
        <v>5.0253521178641396</v>
      </c>
      <c r="J4" s="11">
        <f t="shared" si="0"/>
        <v>479.13460939605841</v>
      </c>
      <c r="K4" s="11">
        <f t="shared" ref="K4:K50" si="3">H4-H$3</f>
        <v>6620.7749999999996</v>
      </c>
      <c r="L4" s="11">
        <f t="shared" ref="L4:L50" si="4">SQRT((J4^2)+(J$3^2))</f>
        <v>532.60331241199037</v>
      </c>
      <c r="M4" s="11">
        <f t="shared" si="1"/>
        <v>6406.3803325160034</v>
      </c>
      <c r="N4" s="11">
        <f t="shared" si="2"/>
        <v>516.20780336274004</v>
      </c>
      <c r="O4" s="11">
        <v>0.05</v>
      </c>
      <c r="P4" s="11">
        <v>4.838122055859765E-2</v>
      </c>
      <c r="Q4" s="21">
        <v>3.0695706833529233E-6</v>
      </c>
      <c r="R4" s="11"/>
      <c r="S4" s="11"/>
      <c r="T4" s="11">
        <v>445167.25799999997</v>
      </c>
      <c r="U4" s="11">
        <v>0.94215805924253104</v>
      </c>
      <c r="V4" s="11">
        <v>101.721953947497</v>
      </c>
      <c r="W4" s="12">
        <v>743397.06900000002</v>
      </c>
      <c r="X4" s="12">
        <v>1.0331799222595599</v>
      </c>
      <c r="Y4" s="12">
        <v>102.358060660573</v>
      </c>
      <c r="AA4" s="14">
        <f t="shared" ref="AA4:AA50" si="5">AVERAGE(V4,Y4)</f>
        <v>102.040007304035</v>
      </c>
      <c r="AB4">
        <f t="shared" ref="AB4:AB50" si="6">STDEV(V4,Y4)</f>
        <v>0.44979537037432749</v>
      </c>
      <c r="AD4" s="19">
        <v>98.735736514586151</v>
      </c>
      <c r="AE4" s="19">
        <v>0.13846127160691735</v>
      </c>
      <c r="AG4">
        <f t="shared" ref="AG4:AG50" si="7">AD4/AA4</f>
        <v>0.96761788952441419</v>
      </c>
      <c r="AH4">
        <f t="shared" ref="AH4:AH50" si="8">AG4*SQRT(((AB4/AA4)^2)+((AE4/AD4)^2))</f>
        <v>4.4759296718083989E-3</v>
      </c>
    </row>
    <row r="5" spans="1:34" x14ac:dyDescent="0.25">
      <c r="A5" s="1"/>
      <c r="B5" s="1" t="b">
        <v>0</v>
      </c>
      <c r="C5" s="1" t="s">
        <v>0</v>
      </c>
      <c r="D5" s="5">
        <v>43405.599479166704</v>
      </c>
      <c r="E5" s="3" t="s">
        <v>113</v>
      </c>
      <c r="F5" s="4" t="s">
        <v>81</v>
      </c>
      <c r="G5" s="1" t="s">
        <v>61</v>
      </c>
      <c r="H5" s="11">
        <v>17447.468000000001</v>
      </c>
      <c r="I5" s="11">
        <v>2.8601700901200702</v>
      </c>
      <c r="J5" s="11">
        <f t="shared" si="0"/>
        <v>499.02726121927043</v>
      </c>
      <c r="K5" s="11">
        <f t="shared" si="3"/>
        <v>14533.894</v>
      </c>
      <c r="L5" s="11">
        <f t="shared" si="4"/>
        <v>550.56745446050184</v>
      </c>
      <c r="M5" s="11">
        <f t="shared" si="1"/>
        <v>14122.566107655894</v>
      </c>
      <c r="N5" s="11">
        <f t="shared" si="2"/>
        <v>538.2191834453015</v>
      </c>
      <c r="O5" s="11">
        <v>9.8638611246207E-2</v>
      </c>
      <c r="P5" s="11">
        <v>9.7082240532359532E-2</v>
      </c>
      <c r="Q5" s="21">
        <v>6.0640442990731182E-6</v>
      </c>
      <c r="R5" s="11"/>
      <c r="S5" s="11"/>
      <c r="T5" s="11">
        <v>436536.11800000002</v>
      </c>
      <c r="U5" s="11">
        <v>0.60744573400007595</v>
      </c>
      <c r="V5" s="11">
        <v>100.550522640574</v>
      </c>
      <c r="W5" s="12">
        <v>728082.37199999997</v>
      </c>
      <c r="X5" s="12">
        <v>1.0321724211976799</v>
      </c>
      <c r="Y5" s="12">
        <v>101.05420542164499</v>
      </c>
      <c r="AA5" s="14">
        <f t="shared" si="5"/>
        <v>100.80236403110951</v>
      </c>
      <c r="AB5">
        <f t="shared" si="6"/>
        <v>0.35615751006219787</v>
      </c>
      <c r="AD5" s="19">
        <v>97.949527486394118</v>
      </c>
      <c r="AE5" s="19">
        <v>0.21716216025101681</v>
      </c>
      <c r="AG5">
        <f t="shared" si="7"/>
        <v>0.97169871389291085</v>
      </c>
      <c r="AH5">
        <f t="shared" si="8"/>
        <v>4.0531763085758683E-3</v>
      </c>
    </row>
    <row r="6" spans="1:34" x14ac:dyDescent="0.25">
      <c r="A6" s="1"/>
      <c r="B6" s="1" t="b">
        <v>0</v>
      </c>
      <c r="C6" s="1" t="s">
        <v>37</v>
      </c>
      <c r="D6" s="5">
        <v>43405.603923611103</v>
      </c>
      <c r="E6" s="3" t="s">
        <v>113</v>
      </c>
      <c r="F6" s="4" t="s">
        <v>169</v>
      </c>
      <c r="G6" s="1" t="s">
        <v>26</v>
      </c>
      <c r="H6" s="11">
        <v>39142.222999999998</v>
      </c>
      <c r="I6" s="11">
        <v>1.90585068802435</v>
      </c>
      <c r="J6" s="11">
        <f t="shared" si="0"/>
        <v>745.9923263535253</v>
      </c>
      <c r="K6" s="11">
        <f t="shared" si="3"/>
        <v>36228.648999999998</v>
      </c>
      <c r="L6" s="11">
        <f t="shared" si="4"/>
        <v>781.40953759821446</v>
      </c>
      <c r="M6" s="11">
        <f t="shared" si="1"/>
        <v>34886.146655122902</v>
      </c>
      <c r="N6" s="11">
        <f t="shared" si="2"/>
        <v>755.63632627011657</v>
      </c>
      <c r="O6" s="11">
        <v>0.24347158831162199</v>
      </c>
      <c r="P6" s="11">
        <v>0.24375108384175254</v>
      </c>
      <c r="Q6" s="21">
        <v>1.4872954494074988E-5</v>
      </c>
      <c r="R6" s="11"/>
      <c r="S6" s="11"/>
      <c r="T6" s="11">
        <v>443910.82799999998</v>
      </c>
      <c r="U6" s="11">
        <v>0.90358918780703501</v>
      </c>
      <c r="V6" s="11">
        <v>101.999701155935</v>
      </c>
      <c r="W6" s="12">
        <v>736198.66700000002</v>
      </c>
      <c r="X6" s="12">
        <v>0.69959161779394397</v>
      </c>
      <c r="Y6" s="12">
        <v>101.931382036481</v>
      </c>
      <c r="AA6" s="14">
        <f t="shared" si="5"/>
        <v>101.965541596208</v>
      </c>
      <c r="AB6">
        <f t="shared" si="6"/>
        <v>4.8308912650619255E-2</v>
      </c>
      <c r="AD6" s="19">
        <v>98.18706841357367</v>
      </c>
      <c r="AE6" s="19">
        <v>0.1893691212423968</v>
      </c>
      <c r="AG6">
        <f t="shared" si="7"/>
        <v>0.96294362660674726</v>
      </c>
      <c r="AH6">
        <f t="shared" si="8"/>
        <v>1.9124021975002849E-3</v>
      </c>
    </row>
    <row r="7" spans="1:34" x14ac:dyDescent="0.25">
      <c r="A7" s="1"/>
      <c r="B7" s="1" t="b">
        <v>0</v>
      </c>
      <c r="C7" s="1" t="s">
        <v>1</v>
      </c>
      <c r="D7" s="5">
        <v>43405.608368055597</v>
      </c>
      <c r="E7" s="3" t="s">
        <v>113</v>
      </c>
      <c r="F7" s="4" t="s">
        <v>182</v>
      </c>
      <c r="G7" s="1" t="s">
        <v>101</v>
      </c>
      <c r="H7" s="11">
        <v>65729.714999999997</v>
      </c>
      <c r="I7" s="11">
        <v>1.45819191054068</v>
      </c>
      <c r="J7" s="11">
        <f t="shared" si="0"/>
        <v>958.46538695144386</v>
      </c>
      <c r="K7" s="11">
        <f t="shared" si="3"/>
        <v>62816.140999999996</v>
      </c>
      <c r="L7" s="11">
        <f t="shared" si="4"/>
        <v>986.2820146667442</v>
      </c>
      <c r="M7" s="11">
        <f t="shared" si="1"/>
        <v>61085.936507223101</v>
      </c>
      <c r="N7" s="11">
        <f t="shared" si="2"/>
        <v>968.90903082436284</v>
      </c>
      <c r="O7" s="11">
        <v>0.47193414245619603</v>
      </c>
      <c r="P7" s="11">
        <v>0.48996339447695003</v>
      </c>
      <c r="Q7" s="21">
        <v>2.9397220602596774E-5</v>
      </c>
      <c r="R7" s="11"/>
      <c r="S7" s="11"/>
      <c r="T7" s="11">
        <v>436154.83199999999</v>
      </c>
      <c r="U7" s="11">
        <v>0.70347229708571901</v>
      </c>
      <c r="V7" s="11">
        <v>100.580093441654</v>
      </c>
      <c r="W7" s="12">
        <v>724188.223</v>
      </c>
      <c r="X7" s="12">
        <v>0.795339010408597</v>
      </c>
      <c r="Y7" s="12">
        <v>100.631171725673</v>
      </c>
      <c r="AA7" s="14">
        <f t="shared" si="5"/>
        <v>100.60563258366349</v>
      </c>
      <c r="AB7">
        <f t="shared" si="6"/>
        <v>3.6117801001206616E-2</v>
      </c>
      <c r="AD7" s="19">
        <v>97.834556316897661</v>
      </c>
      <c r="AE7" s="19">
        <v>0.217252705671651</v>
      </c>
      <c r="AG7">
        <f t="shared" si="7"/>
        <v>0.97245605245351041</v>
      </c>
      <c r="AH7">
        <f t="shared" si="8"/>
        <v>2.1874872288884183E-3</v>
      </c>
    </row>
    <row r="8" spans="1:34" x14ac:dyDescent="0.25">
      <c r="A8" s="1"/>
      <c r="B8" s="1" t="b">
        <v>0</v>
      </c>
      <c r="C8" s="1" t="s">
        <v>39</v>
      </c>
      <c r="D8" s="5">
        <v>43405.612812500003</v>
      </c>
      <c r="E8" s="3" t="s">
        <v>113</v>
      </c>
      <c r="F8" s="4" t="s">
        <v>175</v>
      </c>
      <c r="G8" s="1" t="s">
        <v>69</v>
      </c>
      <c r="H8" s="11">
        <v>133301.71799999999</v>
      </c>
      <c r="I8" s="11">
        <v>1.2073232367867599</v>
      </c>
      <c r="J8" s="11">
        <f t="shared" si="0"/>
        <v>1609.382616449959</v>
      </c>
      <c r="K8" s="11">
        <f t="shared" si="3"/>
        <v>130388.144</v>
      </c>
      <c r="L8" s="11">
        <f t="shared" si="4"/>
        <v>1626.1023093896724</v>
      </c>
      <c r="M8" s="11">
        <f t="shared" si="1"/>
        <v>127546.0666794351</v>
      </c>
      <c r="N8" s="11">
        <f t="shared" si="2"/>
        <v>1605.1468692380138</v>
      </c>
      <c r="O8" s="11">
        <v>0.98444514392451099</v>
      </c>
      <c r="P8" s="11">
        <v>0.98744350703046457</v>
      </c>
      <c r="Q8" s="21">
        <v>7.0029889974393013E-5</v>
      </c>
      <c r="R8" s="11"/>
      <c r="S8" s="11"/>
      <c r="T8" s="11">
        <v>444576.28499999997</v>
      </c>
      <c r="U8" s="11">
        <v>0.42843859685833302</v>
      </c>
      <c r="V8" s="11">
        <v>101.294207262462</v>
      </c>
      <c r="W8" s="12">
        <v>736815.21200000006</v>
      </c>
      <c r="X8" s="12">
        <v>0.60553990832707105</v>
      </c>
      <c r="Y8" s="12">
        <v>101.159488843535</v>
      </c>
      <c r="AA8" s="14">
        <f t="shared" si="5"/>
        <v>101.22684805299849</v>
      </c>
      <c r="AB8">
        <f t="shared" si="6"/>
        <v>9.5260307574007497E-2</v>
      </c>
      <c r="AD8" s="19">
        <v>99.020401053617192</v>
      </c>
      <c r="AE8" s="19">
        <v>0.13865317607597644</v>
      </c>
      <c r="AG8">
        <f t="shared" si="7"/>
        <v>0.97820294672984298</v>
      </c>
      <c r="AH8">
        <f t="shared" si="8"/>
        <v>1.6503201976173592E-3</v>
      </c>
    </row>
    <row r="9" spans="1:34" x14ac:dyDescent="0.25">
      <c r="A9" s="1"/>
      <c r="B9" s="1" t="b">
        <v>0</v>
      </c>
      <c r="C9" s="1" t="s">
        <v>127</v>
      </c>
      <c r="D9" s="5">
        <v>43405.6172800926</v>
      </c>
      <c r="E9" s="3" t="s">
        <v>113</v>
      </c>
      <c r="F9" s="4" t="s">
        <v>170</v>
      </c>
      <c r="G9" s="1" t="s">
        <v>187</v>
      </c>
      <c r="H9" s="11">
        <v>254753.33199999999</v>
      </c>
      <c r="I9" s="11">
        <v>0.69096680816970002</v>
      </c>
      <c r="J9" s="11">
        <f t="shared" si="0"/>
        <v>1760.260966826359</v>
      </c>
      <c r="K9" s="11">
        <f t="shared" si="3"/>
        <v>251839.758</v>
      </c>
      <c r="L9" s="11">
        <f t="shared" si="4"/>
        <v>1775.5604708946353</v>
      </c>
      <c r="M9" s="11">
        <f t="shared" si="1"/>
        <v>244486.29260176423</v>
      </c>
      <c r="N9" s="11">
        <f t="shared" si="2"/>
        <v>1818.0833721529725</v>
      </c>
      <c r="O9" s="11">
        <v>1.9487563330114599</v>
      </c>
      <c r="P9" s="11">
        <v>1.9673207238796278</v>
      </c>
      <c r="Q9" s="21">
        <v>1.1096886518768263E-4</v>
      </c>
      <c r="R9" s="11"/>
      <c r="S9" s="11"/>
      <c r="T9" s="11">
        <v>433174.67700000003</v>
      </c>
      <c r="U9" s="11">
        <v>0.90509948587132605</v>
      </c>
      <c r="V9" s="11">
        <v>100.21565721444701</v>
      </c>
      <c r="W9" s="12">
        <v>720587.38600000006</v>
      </c>
      <c r="X9" s="12">
        <v>0.84621159953861502</v>
      </c>
      <c r="Y9" s="12">
        <v>100.454385023097</v>
      </c>
      <c r="AA9" s="14">
        <f t="shared" si="5"/>
        <v>100.335021118772</v>
      </c>
      <c r="AB9">
        <f t="shared" si="6"/>
        <v>0.16880605235421781</v>
      </c>
      <c r="AD9" s="19">
        <v>97.405340309484757</v>
      </c>
      <c r="AE9" s="19">
        <v>0.16185308217390307</v>
      </c>
      <c r="AG9">
        <f t="shared" si="7"/>
        <v>0.97080101467443525</v>
      </c>
      <c r="AH9">
        <f t="shared" si="8"/>
        <v>2.2956137877113048E-3</v>
      </c>
    </row>
    <row r="10" spans="1:34" x14ac:dyDescent="0.25">
      <c r="A10" s="1"/>
      <c r="B10" s="1" t="b">
        <v>0</v>
      </c>
      <c r="C10" s="1" t="s">
        <v>130</v>
      </c>
      <c r="D10" s="5">
        <v>43405.621724536999</v>
      </c>
      <c r="E10" s="3" t="s">
        <v>113</v>
      </c>
      <c r="F10" s="4" t="s">
        <v>93</v>
      </c>
      <c r="G10" s="1" t="s">
        <v>80</v>
      </c>
      <c r="H10" s="11">
        <v>1291238.1969999999</v>
      </c>
      <c r="I10" s="11">
        <v>1.6119328524948999</v>
      </c>
      <c r="J10" s="11">
        <f t="shared" si="0"/>
        <v>20813.892701405814</v>
      </c>
      <c r="K10" s="11">
        <f t="shared" si="3"/>
        <v>1288324.6229999999</v>
      </c>
      <c r="L10" s="11">
        <f t="shared" si="4"/>
        <v>20815.192185038919</v>
      </c>
      <c r="M10" s="11">
        <f t="shared" si="1"/>
        <v>1199481.7769049434</v>
      </c>
      <c r="N10" s="11">
        <f t="shared" si="2"/>
        <v>19570.752411980135</v>
      </c>
      <c r="O10" s="11">
        <v>9.8749257694354906</v>
      </c>
      <c r="P10" s="11">
        <v>9.8778160549208174</v>
      </c>
      <c r="Q10" s="21">
        <v>4.980875461691104E-4</v>
      </c>
      <c r="R10" s="11"/>
      <c r="S10" s="11"/>
      <c r="T10" s="11">
        <v>442451.90299999999</v>
      </c>
      <c r="U10" s="11">
        <v>1.1139703625285</v>
      </c>
      <c r="V10" s="11">
        <v>104.96313872582699</v>
      </c>
      <c r="W10" s="12">
        <v>732755.87600000005</v>
      </c>
      <c r="X10" s="12">
        <v>0.77931013028885698</v>
      </c>
      <c r="Y10" s="12">
        <v>104.746561777983</v>
      </c>
      <c r="AA10" s="14">
        <f t="shared" si="5"/>
        <v>104.85485025190499</v>
      </c>
      <c r="AB10">
        <f t="shared" si="6"/>
        <v>0.15314302846917044</v>
      </c>
      <c r="AD10" s="19">
        <v>97.624061398737055</v>
      </c>
      <c r="AE10" s="19">
        <v>0.17013014078459546</v>
      </c>
      <c r="AG10">
        <f t="shared" si="7"/>
        <v>0.93104001545186921</v>
      </c>
      <c r="AH10">
        <f t="shared" si="8"/>
        <v>2.1169971269561433E-3</v>
      </c>
    </row>
    <row r="11" spans="1:34" x14ac:dyDescent="0.25">
      <c r="A11" s="1"/>
      <c r="B11" s="1" t="b">
        <v>0</v>
      </c>
      <c r="C11" s="1" t="s">
        <v>186</v>
      </c>
      <c r="D11" s="5">
        <v>43405.6305671296</v>
      </c>
      <c r="E11" s="3" t="s">
        <v>30</v>
      </c>
      <c r="F11" s="4" t="s">
        <v>161</v>
      </c>
      <c r="G11" s="1" t="s">
        <v>12</v>
      </c>
      <c r="H11" s="11">
        <v>13850.236999999999</v>
      </c>
      <c r="I11" s="11">
        <v>3.17500779188547</v>
      </c>
      <c r="J11" s="11">
        <f t="shared" si="0"/>
        <v>439.74610394460439</v>
      </c>
      <c r="K11" s="11">
        <f t="shared" si="3"/>
        <v>10936.662999999999</v>
      </c>
      <c r="L11" s="11">
        <f t="shared" si="4"/>
        <v>497.46653194518478</v>
      </c>
      <c r="M11" s="11">
        <f t="shared" si="1"/>
        <v>11237.439385340991</v>
      </c>
      <c r="N11" s="11">
        <f t="shared" si="2"/>
        <v>512.46675240999548</v>
      </c>
      <c r="O11" s="11">
        <v>8.3828821837500303E-2</v>
      </c>
      <c r="P11" s="11"/>
      <c r="Q11" s="11"/>
      <c r="R11" s="11">
        <f>M11/R$3</f>
        <v>9.3215758922142053E-2</v>
      </c>
      <c r="S11" s="11">
        <f>R11*SQRT(((N11/M11)^2)+((S$3/R$3)^2))</f>
        <v>4.2509929764442686E-3</v>
      </c>
      <c r="T11" s="11">
        <v>423613.78899999999</v>
      </c>
      <c r="U11" s="11">
        <v>1.1531529795972799</v>
      </c>
      <c r="V11" s="11">
        <v>95.572903533505098</v>
      </c>
      <c r="W11" s="12">
        <v>700246.66799999995</v>
      </c>
      <c r="X11" s="12">
        <v>0.62524593304544296</v>
      </c>
      <c r="Y11" s="12">
        <v>95.197483459509797</v>
      </c>
      <c r="AA11" s="14">
        <f t="shared" si="5"/>
        <v>95.385193496507441</v>
      </c>
      <c r="AB11">
        <f t="shared" si="6"/>
        <v>0.26546208011563255</v>
      </c>
      <c r="AD11">
        <v>98.008444639468578</v>
      </c>
      <c r="AE11">
        <v>0.16824470631552202</v>
      </c>
      <c r="AG11">
        <f t="shared" si="7"/>
        <v>1.0275016598153379</v>
      </c>
      <c r="AH11">
        <f t="shared" si="8"/>
        <v>3.3598237232104872E-3</v>
      </c>
    </row>
    <row r="12" spans="1:34" x14ac:dyDescent="0.25">
      <c r="A12" s="1"/>
      <c r="B12" s="1" t="b">
        <v>0</v>
      </c>
      <c r="C12" s="1" t="s">
        <v>53</v>
      </c>
      <c r="D12" s="5">
        <v>43405.634976851798</v>
      </c>
      <c r="E12" s="3" t="s">
        <v>30</v>
      </c>
      <c r="F12" s="4" t="s">
        <v>161</v>
      </c>
      <c r="G12" s="1" t="s">
        <v>136</v>
      </c>
      <c r="H12" s="11">
        <v>23880.38</v>
      </c>
      <c r="I12" s="11">
        <v>2.6944815035881899</v>
      </c>
      <c r="J12" s="11">
        <f t="shared" si="0"/>
        <v>643.45242208657339</v>
      </c>
      <c r="K12" s="11">
        <f t="shared" si="3"/>
        <v>20966.806</v>
      </c>
      <c r="L12" s="11">
        <f t="shared" si="4"/>
        <v>684.19831478905917</v>
      </c>
      <c r="M12" s="11">
        <f t="shared" si="1"/>
        <v>21798.428080070276</v>
      </c>
      <c r="N12" s="11">
        <f t="shared" si="2"/>
        <v>712.35484513552797</v>
      </c>
      <c r="O12" s="11">
        <v>0.16070922590148701</v>
      </c>
      <c r="P12" s="11"/>
      <c r="Q12" s="11"/>
      <c r="R12" s="11">
        <f t="shared" ref="R12:R50" si="9">M12/R$3</f>
        <v>0.18082028717717746</v>
      </c>
      <c r="S12" s="11">
        <f t="shared" ref="S12:S50" si="10">R12*SQRT(((N12/M12)^2)+((S$3/R$3)^2))</f>
        <v>5.9091314023284802E-3</v>
      </c>
      <c r="T12" s="11">
        <v>426941.15600000002</v>
      </c>
      <c r="U12" s="11">
        <v>0.88153143225460695</v>
      </c>
      <c r="V12" s="11">
        <v>96.3236017722529</v>
      </c>
      <c r="W12" s="12">
        <v>708126.22600000002</v>
      </c>
      <c r="X12" s="12">
        <v>0.922432670716542</v>
      </c>
      <c r="Y12" s="12">
        <v>96.2686975425638</v>
      </c>
      <c r="AA12" s="14">
        <f t="shared" si="5"/>
        <v>96.29614965740835</v>
      </c>
      <c r="AB12">
        <f t="shared" si="6"/>
        <v>3.8823153128986557E-2</v>
      </c>
      <c r="AD12">
        <v>100.11561573540098</v>
      </c>
      <c r="AE12">
        <v>0.17018285655134829</v>
      </c>
      <c r="AG12">
        <f t="shared" si="7"/>
        <v>1.0396637465940342</v>
      </c>
      <c r="AH12">
        <f>AG12*SQRT(((AB12/AA12)^2)+((AE12/AD12)^2))</f>
        <v>1.8163126213940964E-3</v>
      </c>
    </row>
    <row r="13" spans="1:34" x14ac:dyDescent="0.25">
      <c r="A13" s="1"/>
      <c r="B13" s="1" t="b">
        <v>0</v>
      </c>
      <c r="C13" s="1" t="s">
        <v>23</v>
      </c>
      <c r="D13" s="5">
        <v>43405.6394097222</v>
      </c>
      <c r="E13" s="3" t="s">
        <v>30</v>
      </c>
      <c r="F13" s="4" t="s">
        <v>161</v>
      </c>
      <c r="G13" s="1" t="s">
        <v>116</v>
      </c>
      <c r="H13" s="11">
        <v>1147166.277</v>
      </c>
      <c r="I13" s="11">
        <v>0.59841223070313299</v>
      </c>
      <c r="J13" s="11">
        <f t="shared" si="0"/>
        <v>6864.7833080697819</v>
      </c>
      <c r="K13" s="11">
        <f t="shared" si="3"/>
        <v>1144252.703</v>
      </c>
      <c r="L13" s="11">
        <f t="shared" si="4"/>
        <v>6868.7223106793745</v>
      </c>
      <c r="M13" s="11">
        <f t="shared" si="1"/>
        <v>1190883.7029055818</v>
      </c>
      <c r="N13" s="11">
        <f t="shared" si="2"/>
        <v>7436.7305454980815</v>
      </c>
      <c r="O13" s="11">
        <v>8.7706237247014993</v>
      </c>
      <c r="P13" s="11"/>
      <c r="Q13" s="11"/>
      <c r="R13" s="11">
        <f t="shared" si="9"/>
        <v>9.878507402599535</v>
      </c>
      <c r="S13" s="11">
        <f t="shared" si="10"/>
        <v>6.1709037834818209E-2</v>
      </c>
      <c r="T13" s="11">
        <v>425471.57699999999</v>
      </c>
      <c r="U13" s="11">
        <v>0.64079813089172699</v>
      </c>
      <c r="V13" s="11">
        <v>95.992045209060194</v>
      </c>
      <c r="W13" s="12">
        <v>705850.22400000005</v>
      </c>
      <c r="X13" s="12">
        <v>0.75929939401320801</v>
      </c>
      <c r="Y13" s="12">
        <v>95.959278486893496</v>
      </c>
      <c r="AA13" s="14">
        <f t="shared" si="5"/>
        <v>95.975661847976852</v>
      </c>
      <c r="AB13">
        <f t="shared" si="6"/>
        <v>2.3169571441328082E-2</v>
      </c>
      <c r="AD13">
        <v>99.886896723662488</v>
      </c>
      <c r="AE13">
        <v>0.17023518010638877</v>
      </c>
      <c r="AG13">
        <f t="shared" si="7"/>
        <v>1.0407523615922643</v>
      </c>
      <c r="AH13">
        <f t="shared" si="8"/>
        <v>1.7914391187232445E-3</v>
      </c>
    </row>
    <row r="14" spans="1:34" x14ac:dyDescent="0.25">
      <c r="A14" s="1"/>
      <c r="B14" s="1" t="b">
        <v>0</v>
      </c>
      <c r="C14" s="1" t="s">
        <v>102</v>
      </c>
      <c r="D14" s="5">
        <v>43405.643831018497</v>
      </c>
      <c r="E14" s="3" t="s">
        <v>30</v>
      </c>
      <c r="F14" s="4" t="s">
        <v>161</v>
      </c>
      <c r="G14" s="1" t="s">
        <v>8</v>
      </c>
      <c r="H14" s="11">
        <v>1524482.2180000001</v>
      </c>
      <c r="I14" s="11">
        <v>1.03287350775274</v>
      </c>
      <c r="J14" s="11">
        <f t="shared" si="0"/>
        <v>15745.972960123374</v>
      </c>
      <c r="K14" s="11">
        <f t="shared" si="3"/>
        <v>1521568.6440000001</v>
      </c>
      <c r="L14" s="11">
        <f t="shared" si="4"/>
        <v>15747.690648962076</v>
      </c>
      <c r="M14" s="11">
        <f t="shared" si="1"/>
        <v>1575862.5929334839</v>
      </c>
      <c r="N14" s="11">
        <f t="shared" si="2"/>
        <v>16536.890621491199</v>
      </c>
      <c r="O14" s="11">
        <v>11.6627262604144</v>
      </c>
      <c r="P14" s="11"/>
      <c r="Q14" s="11"/>
      <c r="R14" s="11">
        <f t="shared" si="9"/>
        <v>13.071948378999144</v>
      </c>
      <c r="S14" s="11">
        <f t="shared" si="10"/>
        <v>0.13719146771505136</v>
      </c>
      <c r="T14" s="11">
        <v>427305.59299999999</v>
      </c>
      <c r="U14" s="11">
        <v>1.38553615141944</v>
      </c>
      <c r="V14" s="11">
        <v>96.405823605322297</v>
      </c>
      <c r="W14" s="12">
        <v>708827.51300000004</v>
      </c>
      <c r="X14" s="12">
        <v>0.72847366611164499</v>
      </c>
      <c r="Y14" s="12">
        <v>96.364036457597194</v>
      </c>
      <c r="AA14" s="14">
        <f t="shared" si="5"/>
        <v>96.384930031459746</v>
      </c>
      <c r="AB14">
        <f t="shared" si="6"/>
        <v>2.9547975522864072E-2</v>
      </c>
      <c r="AD14">
        <v>99.824221771415907</v>
      </c>
      <c r="AE14">
        <v>0.17035030515167754</v>
      </c>
      <c r="AG14">
        <f t="shared" si="7"/>
        <v>1.0356828784212799</v>
      </c>
      <c r="AH14">
        <f t="shared" si="8"/>
        <v>1.7956877154443949E-3</v>
      </c>
    </row>
    <row r="15" spans="1:34" x14ac:dyDescent="0.25">
      <c r="A15" s="1"/>
      <c r="B15" s="1" t="b">
        <v>0</v>
      </c>
      <c r="C15" s="1" t="s">
        <v>157</v>
      </c>
      <c r="D15" s="5">
        <v>43405.648229166698</v>
      </c>
      <c r="E15" s="3" t="s">
        <v>30</v>
      </c>
      <c r="F15" s="4" t="s">
        <v>161</v>
      </c>
      <c r="G15" s="1" t="s">
        <v>88</v>
      </c>
      <c r="H15" s="11">
        <v>364980.57199999999</v>
      </c>
      <c r="I15" s="11">
        <v>1.0229879798368</v>
      </c>
      <c r="J15" s="11">
        <f t="shared" si="0"/>
        <v>3733.7073802995974</v>
      </c>
      <c r="K15" s="11">
        <f t="shared" si="3"/>
        <v>362066.99799999996</v>
      </c>
      <c r="L15" s="11">
        <f t="shared" si="4"/>
        <v>3740.9446823195331</v>
      </c>
      <c r="M15" s="11">
        <f t="shared" si="1"/>
        <v>376027.5311079644</v>
      </c>
      <c r="N15" s="11">
        <f t="shared" si="2"/>
        <v>3970.8392903947238</v>
      </c>
      <c r="O15" s="11">
        <v>2.7752203637051398</v>
      </c>
      <c r="P15" s="11"/>
      <c r="Q15" s="11"/>
      <c r="R15" s="11">
        <f t="shared" si="9"/>
        <v>3.1191884989006029</v>
      </c>
      <c r="S15" s="11">
        <f t="shared" si="10"/>
        <v>3.2942375941188456E-2</v>
      </c>
      <c r="T15" s="11">
        <v>424654.76299999998</v>
      </c>
      <c r="U15" s="11">
        <v>0.51205761031307495</v>
      </c>
      <c r="V15" s="11">
        <v>95.807761109595205</v>
      </c>
      <c r="W15" s="12">
        <v>703385.43099999998</v>
      </c>
      <c r="X15" s="12">
        <v>0.69975365297806902</v>
      </c>
      <c r="Y15" s="12">
        <v>95.624193578144499</v>
      </c>
      <c r="AA15" s="14">
        <f t="shared" si="5"/>
        <v>95.715977343869852</v>
      </c>
      <c r="AB15">
        <f t="shared" si="6"/>
        <v>0.12980184629446884</v>
      </c>
      <c r="AD15">
        <v>99.40658178462661</v>
      </c>
      <c r="AE15">
        <v>0.16985962104650118</v>
      </c>
      <c r="AG15">
        <f t="shared" si="7"/>
        <v>1.0385578723967668</v>
      </c>
      <c r="AH15">
        <f t="shared" si="8"/>
        <v>2.2655864263518891E-3</v>
      </c>
    </row>
    <row r="16" spans="1:34" x14ac:dyDescent="0.25">
      <c r="A16" s="1"/>
      <c r="B16" s="1" t="b">
        <v>0</v>
      </c>
      <c r="C16" s="1" t="s">
        <v>71</v>
      </c>
      <c r="D16" s="5">
        <v>43405.652662036999</v>
      </c>
      <c r="E16" s="3" t="s">
        <v>30</v>
      </c>
      <c r="F16" s="4" t="s">
        <v>161</v>
      </c>
      <c r="G16" s="1" t="s">
        <v>123</v>
      </c>
      <c r="H16" s="11">
        <v>77462.106</v>
      </c>
      <c r="I16" s="11">
        <v>0.971495874993207</v>
      </c>
      <c r="J16" s="11">
        <f t="shared" si="0"/>
        <v>752.54116447286549</v>
      </c>
      <c r="K16" s="11">
        <f t="shared" si="3"/>
        <v>74548.532000000007</v>
      </c>
      <c r="L16" s="11">
        <f t="shared" si="4"/>
        <v>787.66396305612909</v>
      </c>
      <c r="M16" s="11">
        <f t="shared" si="1"/>
        <v>78000.340779868362</v>
      </c>
      <c r="N16" s="11">
        <f t="shared" si="2"/>
        <v>837.83449132431917</v>
      </c>
      <c r="O16" s="11">
        <v>0.571409725916871</v>
      </c>
      <c r="P16" s="11"/>
      <c r="Q16" s="11"/>
      <c r="R16" s="11">
        <f t="shared" si="9"/>
        <v>0.64702115069611177</v>
      </c>
      <c r="S16" s="11">
        <f t="shared" si="10"/>
        <v>6.9507096587577829E-3</v>
      </c>
      <c r="T16" s="11">
        <v>422816.989</v>
      </c>
      <c r="U16" s="11">
        <v>0.89382813601018396</v>
      </c>
      <c r="V16" s="11">
        <v>95.393134858563599</v>
      </c>
      <c r="W16" s="12">
        <v>700792.77300000004</v>
      </c>
      <c r="X16" s="12">
        <v>0.76320221243578001</v>
      </c>
      <c r="Y16" s="12">
        <v>95.271725614567998</v>
      </c>
      <c r="AA16" s="14">
        <f t="shared" si="5"/>
        <v>95.332430236565799</v>
      </c>
      <c r="AB16">
        <f t="shared" si="6"/>
        <v>8.5849299728021244E-2</v>
      </c>
      <c r="AD16">
        <v>99.746592539544025</v>
      </c>
      <c r="AE16">
        <v>0.17077673438776575</v>
      </c>
      <c r="AG16">
        <f t="shared" si="7"/>
        <v>1.0463028404082908</v>
      </c>
      <c r="AH16">
        <f t="shared" si="8"/>
        <v>2.0240628368792834E-3</v>
      </c>
    </row>
    <row r="17" spans="1:34" x14ac:dyDescent="0.25">
      <c r="A17" s="1"/>
      <c r="B17" s="1" t="b">
        <v>0</v>
      </c>
      <c r="C17" s="1" t="s">
        <v>2</v>
      </c>
      <c r="D17" s="5">
        <v>43405.657071759299</v>
      </c>
      <c r="E17" s="3" t="s">
        <v>30</v>
      </c>
      <c r="F17" s="4" t="s">
        <v>161</v>
      </c>
      <c r="G17" s="1" t="s">
        <v>68</v>
      </c>
      <c r="H17" s="11">
        <v>24337.582999999999</v>
      </c>
      <c r="I17" s="11">
        <v>2.1263893111152998</v>
      </c>
      <c r="J17" s="11">
        <f t="shared" si="0"/>
        <v>517.51176349581431</v>
      </c>
      <c r="K17" s="11">
        <f t="shared" si="3"/>
        <v>21424.008999999998</v>
      </c>
      <c r="L17" s="11">
        <f t="shared" si="4"/>
        <v>567.37530773524009</v>
      </c>
      <c r="M17" s="11">
        <f t="shared" si="1"/>
        <v>22367.060968747268</v>
      </c>
      <c r="N17" s="11">
        <f t="shared" si="2"/>
        <v>596.0092957507984</v>
      </c>
      <c r="O17" s="11">
        <v>0.16421365763085199</v>
      </c>
      <c r="P17" s="11"/>
      <c r="Q17" s="11"/>
      <c r="R17" s="11">
        <f t="shared" si="9"/>
        <v>0.18553715767129203</v>
      </c>
      <c r="S17" s="11">
        <f t="shared" si="10"/>
        <v>4.9440512420497783E-3</v>
      </c>
      <c r="T17" s="11">
        <v>421104.647</v>
      </c>
      <c r="U17" s="11">
        <v>0.87874022327193801</v>
      </c>
      <c r="V17" s="11">
        <v>95.0068077345842</v>
      </c>
      <c r="W17" s="12">
        <v>701220.12699999998</v>
      </c>
      <c r="X17" s="12">
        <v>0.54080152026268502</v>
      </c>
      <c r="Y17" s="12">
        <v>95.329823749418907</v>
      </c>
      <c r="AA17" s="14">
        <f t="shared" si="5"/>
        <v>95.168315742001553</v>
      </c>
      <c r="AB17">
        <f t="shared" si="6"/>
        <v>0.2284068145214756</v>
      </c>
      <c r="AD17">
        <v>99.357478821743356</v>
      </c>
      <c r="AE17">
        <v>0.17011051937178734</v>
      </c>
      <c r="AG17">
        <f t="shared" si="7"/>
        <v>1.0440184639927694</v>
      </c>
      <c r="AH17">
        <f t="shared" si="8"/>
        <v>3.0778986101304183E-3</v>
      </c>
    </row>
    <row r="18" spans="1:34" x14ac:dyDescent="0.25">
      <c r="A18" s="1"/>
      <c r="B18" s="1" t="b">
        <v>0</v>
      </c>
      <c r="C18" s="1" t="s">
        <v>73</v>
      </c>
      <c r="D18" s="5">
        <v>43405.661481481497</v>
      </c>
      <c r="E18" s="3" t="s">
        <v>30</v>
      </c>
      <c r="F18" s="4" t="s">
        <v>161</v>
      </c>
      <c r="G18" s="1" t="s">
        <v>83</v>
      </c>
      <c r="H18" s="11">
        <v>13154.86</v>
      </c>
      <c r="I18" s="11">
        <v>3.15825972301728</v>
      </c>
      <c r="J18" s="11">
        <f t="shared" si="0"/>
        <v>415.46464499931102</v>
      </c>
      <c r="K18" s="11">
        <f t="shared" si="3"/>
        <v>10241.286</v>
      </c>
      <c r="L18" s="11">
        <f t="shared" si="4"/>
        <v>476.13778018081518</v>
      </c>
      <c r="M18" s="11">
        <f t="shared" si="1"/>
        <v>10673.811449909428</v>
      </c>
      <c r="N18" s="11">
        <f t="shared" si="2"/>
        <v>496.61585233235212</v>
      </c>
      <c r="O18" s="11">
        <v>7.8498801643690205E-2</v>
      </c>
      <c r="P18" s="11"/>
      <c r="Q18" s="11"/>
      <c r="R18" s="11">
        <f t="shared" si="9"/>
        <v>8.854040504930967E-2</v>
      </c>
      <c r="S18" s="11">
        <f t="shared" si="10"/>
        <v>4.1195062349565848E-3</v>
      </c>
      <c r="T18" s="11">
        <v>423481.7</v>
      </c>
      <c r="U18" s="11">
        <v>0.82708974673981595</v>
      </c>
      <c r="V18" s="11">
        <v>95.543102498735607</v>
      </c>
      <c r="W18" s="12">
        <v>703330.64300000004</v>
      </c>
      <c r="X18" s="12">
        <v>0.64636370300613899</v>
      </c>
      <c r="Y18" s="12">
        <v>95.616745231780101</v>
      </c>
      <c r="AA18" s="14">
        <f t="shared" si="5"/>
        <v>95.579923865257854</v>
      </c>
      <c r="AB18">
        <f t="shared" si="6"/>
        <v>5.2073275920872339E-2</v>
      </c>
      <c r="AD18">
        <v>99.616599490968298</v>
      </c>
      <c r="AE18">
        <v>0.17021849187939286</v>
      </c>
      <c r="AG18">
        <f t="shared" si="7"/>
        <v>1.042233509532829</v>
      </c>
      <c r="AH18">
        <f t="shared" si="8"/>
        <v>1.8692340223145317E-3</v>
      </c>
    </row>
    <row r="19" spans="1:34" x14ac:dyDescent="0.25">
      <c r="A19" s="1"/>
      <c r="B19" s="1" t="b">
        <v>0</v>
      </c>
      <c r="C19" s="1" t="s">
        <v>191</v>
      </c>
      <c r="D19" s="5">
        <v>43405.665925925903</v>
      </c>
      <c r="E19" s="3" t="s">
        <v>30</v>
      </c>
      <c r="F19" s="4" t="s">
        <v>161</v>
      </c>
      <c r="G19" s="1" t="s">
        <v>139</v>
      </c>
      <c r="H19" s="11">
        <v>11503.914000000001</v>
      </c>
      <c r="I19" s="11">
        <v>3.2638683523517198</v>
      </c>
      <c r="J19" s="11">
        <f t="shared" si="0"/>
        <v>375.47260832775885</v>
      </c>
      <c r="K19" s="11">
        <f t="shared" si="3"/>
        <v>8590.34</v>
      </c>
      <c r="L19" s="11">
        <f t="shared" si="4"/>
        <v>441.67408128116523</v>
      </c>
      <c r="M19" s="11">
        <f t="shared" si="1"/>
        <v>8885.1550698697029</v>
      </c>
      <c r="N19" s="11">
        <f t="shared" si="2"/>
        <v>457.76360871014543</v>
      </c>
      <c r="O19" s="11">
        <v>6.5844406231000394E-2</v>
      </c>
      <c r="P19" s="11"/>
      <c r="Q19" s="11"/>
      <c r="R19" s="11">
        <f t="shared" si="9"/>
        <v>7.3703309497645877E-2</v>
      </c>
      <c r="S19" s="11">
        <f t="shared" si="10"/>
        <v>3.7972165854255422E-3</v>
      </c>
      <c r="T19" s="11">
        <v>426908.63</v>
      </c>
      <c r="U19" s="11">
        <v>0.76225802144844901</v>
      </c>
      <c r="V19" s="11">
        <v>96.316263474159101</v>
      </c>
      <c r="W19" s="12">
        <v>711296.29500000004</v>
      </c>
      <c r="X19" s="12">
        <v>1.03504597276146</v>
      </c>
      <c r="Y19" s="12">
        <v>96.699663664908897</v>
      </c>
      <c r="AA19" s="14">
        <f t="shared" si="5"/>
        <v>96.507963569533999</v>
      </c>
      <c r="AB19">
        <f t="shared" si="6"/>
        <v>0.27110487478739687</v>
      </c>
      <c r="AD19">
        <v>99.820056225090681</v>
      </c>
      <c r="AE19">
        <v>0.17001067795127414</v>
      </c>
      <c r="AG19">
        <f t="shared" si="7"/>
        <v>1.0343193715114538</v>
      </c>
      <c r="AH19">
        <f t="shared" si="8"/>
        <v>3.3978752411466962E-3</v>
      </c>
    </row>
    <row r="20" spans="1:34" x14ac:dyDescent="0.25">
      <c r="A20" s="1"/>
      <c r="B20" s="1" t="b">
        <v>0</v>
      </c>
      <c r="C20" s="1" t="s">
        <v>105</v>
      </c>
      <c r="D20" s="5">
        <v>43405.670358796298</v>
      </c>
      <c r="E20" s="3" t="s">
        <v>30</v>
      </c>
      <c r="F20" s="4" t="s">
        <v>161</v>
      </c>
      <c r="G20" s="1" t="s">
        <v>17</v>
      </c>
      <c r="H20" s="11">
        <v>21075.768</v>
      </c>
      <c r="I20" s="11">
        <v>3.3040943939598799</v>
      </c>
      <c r="J20" s="11">
        <f t="shared" si="0"/>
        <v>696.36326897199024</v>
      </c>
      <c r="K20" s="11">
        <f t="shared" si="3"/>
        <v>18162.194</v>
      </c>
      <c r="L20" s="11">
        <f t="shared" si="4"/>
        <v>734.17853199645322</v>
      </c>
      <c r="M20" s="11">
        <f t="shared" si="1"/>
        <v>18673.944450354622</v>
      </c>
      <c r="N20" s="11">
        <f t="shared" si="2"/>
        <v>756.09825775909633</v>
      </c>
      <c r="O20" s="11">
        <v>0.13921205444513701</v>
      </c>
      <c r="P20" s="11"/>
      <c r="Q20" s="11"/>
      <c r="R20" s="11">
        <f t="shared" si="9"/>
        <v>0.15490236203457916</v>
      </c>
      <c r="S20" s="11">
        <f t="shared" si="10"/>
        <v>6.2719654782358606E-3</v>
      </c>
      <c r="T20" s="11">
        <v>428902.51699999999</v>
      </c>
      <c r="U20" s="11">
        <v>0.98125270766457695</v>
      </c>
      <c r="V20" s="11">
        <v>96.766110893804097</v>
      </c>
      <c r="W20" s="12">
        <v>713356.07799999998</v>
      </c>
      <c r="X20" s="12">
        <v>0.93284951408866301</v>
      </c>
      <c r="Y20" s="12">
        <v>96.979688072069195</v>
      </c>
      <c r="AA20" s="14">
        <f t="shared" si="5"/>
        <v>96.872899482936646</v>
      </c>
      <c r="AB20">
        <f t="shared" si="6"/>
        <v>0.15102187105793868</v>
      </c>
      <c r="AD20">
        <v>99.602456822625399</v>
      </c>
      <c r="AE20">
        <v>0.16997185635184267</v>
      </c>
      <c r="AG20">
        <f t="shared" si="7"/>
        <v>1.028176686712774</v>
      </c>
      <c r="AH20">
        <f t="shared" si="8"/>
        <v>2.3765201291317288E-3</v>
      </c>
    </row>
    <row r="21" spans="1:34" x14ac:dyDescent="0.25">
      <c r="A21" s="1"/>
      <c r="B21" s="1" t="b">
        <v>0</v>
      </c>
      <c r="C21" s="1" t="s">
        <v>112</v>
      </c>
      <c r="D21" s="5">
        <v>43405.674768518496</v>
      </c>
      <c r="E21" s="3" t="s">
        <v>30</v>
      </c>
      <c r="F21" s="4" t="s">
        <v>161</v>
      </c>
      <c r="G21" s="1" t="s">
        <v>103</v>
      </c>
      <c r="H21" s="11">
        <v>542950.228</v>
      </c>
      <c r="I21" s="11">
        <v>0.94470428748610402</v>
      </c>
      <c r="J21" s="11">
        <f t="shared" si="0"/>
        <v>5129.2740828315773</v>
      </c>
      <c r="K21" s="11">
        <f t="shared" si="3"/>
        <v>540036.65399999998</v>
      </c>
      <c r="L21" s="11">
        <f t="shared" si="4"/>
        <v>5134.5446664021565</v>
      </c>
      <c r="M21" s="11">
        <f t="shared" si="1"/>
        <v>560479.68553723814</v>
      </c>
      <c r="N21" s="11">
        <f t="shared" si="2"/>
        <v>5435.2381417244605</v>
      </c>
      <c r="O21" s="11">
        <v>4.1393463850797803</v>
      </c>
      <c r="P21" s="11"/>
      <c r="Q21" s="11"/>
      <c r="R21" s="11">
        <f t="shared" si="9"/>
        <v>4.6492388039886041</v>
      </c>
      <c r="S21" s="11">
        <f t="shared" si="10"/>
        <v>4.509211347975297E-2</v>
      </c>
      <c r="T21" s="11">
        <v>428179.93400000001</v>
      </c>
      <c r="U21" s="11">
        <v>0.63637080418917502</v>
      </c>
      <c r="V21" s="11">
        <v>96.603086560915997</v>
      </c>
      <c r="W21" s="12">
        <v>709713.94900000002</v>
      </c>
      <c r="X21" s="12">
        <v>0.74693014678472502</v>
      </c>
      <c r="Y21" s="12">
        <v>96.484546101275996</v>
      </c>
      <c r="AA21" s="14">
        <f t="shared" si="5"/>
        <v>96.543816331095996</v>
      </c>
      <c r="AB21">
        <f t="shared" si="6"/>
        <v>8.3820762856415612E-2</v>
      </c>
      <c r="AD21">
        <v>100.19847248705005</v>
      </c>
      <c r="AE21">
        <v>0.17032370406381217</v>
      </c>
      <c r="AG21">
        <f t="shared" si="7"/>
        <v>1.0378548963034613</v>
      </c>
      <c r="AH21">
        <f t="shared" si="8"/>
        <v>1.9810070052911207E-3</v>
      </c>
    </row>
    <row r="22" spans="1:34" x14ac:dyDescent="0.25">
      <c r="A22" s="1"/>
      <c r="B22" s="1" t="b">
        <v>0</v>
      </c>
      <c r="C22" s="1" t="s">
        <v>25</v>
      </c>
      <c r="D22" s="5">
        <v>43405.679201388899</v>
      </c>
      <c r="E22" s="3" t="s">
        <v>30</v>
      </c>
      <c r="F22" s="4" t="s">
        <v>161</v>
      </c>
      <c r="G22" s="1" t="s">
        <v>94</v>
      </c>
      <c r="H22" s="11">
        <v>1540721.821</v>
      </c>
      <c r="I22" s="11">
        <v>0.78493667463383299</v>
      </c>
      <c r="J22" s="11">
        <f t="shared" si="0"/>
        <v>12093.690627115237</v>
      </c>
      <c r="K22" s="11">
        <f t="shared" si="3"/>
        <v>1537808.247</v>
      </c>
      <c r="L22" s="11">
        <f t="shared" si="4"/>
        <v>12095.926971458039</v>
      </c>
      <c r="M22" s="11">
        <f t="shared" si="1"/>
        <v>1582191.9014439464</v>
      </c>
      <c r="N22" s="11">
        <f t="shared" si="2"/>
        <v>13063.768451503747</v>
      </c>
      <c r="O22" s="11">
        <v>11.7872017779099</v>
      </c>
      <c r="P22" s="11"/>
      <c r="Q22" s="11"/>
      <c r="R22" s="11">
        <f t="shared" si="9"/>
        <v>13.124450668535387</v>
      </c>
      <c r="S22" s="11">
        <f t="shared" si="10"/>
        <v>0.10838601859078034</v>
      </c>
      <c r="T22" s="11">
        <v>425029.652</v>
      </c>
      <c r="U22" s="11">
        <v>0.69541020205225301</v>
      </c>
      <c r="V22" s="11">
        <v>95.892341052843406</v>
      </c>
      <c r="W22" s="12">
        <v>703534.38600000006</v>
      </c>
      <c r="X22" s="12">
        <v>0.82801015515073895</v>
      </c>
      <c r="Y22" s="12">
        <v>95.644443786816197</v>
      </c>
      <c r="AA22" s="14">
        <f t="shared" si="5"/>
        <v>95.768392419829809</v>
      </c>
      <c r="AB22">
        <f t="shared" si="6"/>
        <v>0.17528983784544516</v>
      </c>
      <c r="AD22">
        <v>98.532424440145789</v>
      </c>
      <c r="AE22">
        <v>0.16936889930660196</v>
      </c>
      <c r="AG22">
        <f t="shared" si="7"/>
        <v>1.0288616311757537</v>
      </c>
      <c r="AH22">
        <f t="shared" si="8"/>
        <v>2.5834175379632063E-3</v>
      </c>
    </row>
    <row r="23" spans="1:34" x14ac:dyDescent="0.25">
      <c r="A23" s="1"/>
      <c r="B23" s="1" t="b">
        <v>0</v>
      </c>
      <c r="C23" s="1" t="s">
        <v>52</v>
      </c>
      <c r="D23" s="5">
        <v>43405.683622685203</v>
      </c>
      <c r="E23" s="3" t="s">
        <v>30</v>
      </c>
      <c r="F23" s="4" t="s">
        <v>161</v>
      </c>
      <c r="G23" s="1" t="s">
        <v>164</v>
      </c>
      <c r="H23" s="11">
        <v>773881.22600000002</v>
      </c>
      <c r="I23" s="11">
        <v>0.66751611556398904</v>
      </c>
      <c r="J23" s="11">
        <f t="shared" si="0"/>
        <v>5165.7818988741756</v>
      </c>
      <c r="K23" s="11">
        <f t="shared" si="3"/>
        <v>770967.652</v>
      </c>
      <c r="L23" s="11">
        <f t="shared" si="4"/>
        <v>5171.0152718017762</v>
      </c>
      <c r="M23" s="11">
        <f t="shared" si="1"/>
        <v>798148.76843451185</v>
      </c>
      <c r="N23" s="11">
        <f t="shared" si="2"/>
        <v>5764.986696916676</v>
      </c>
      <c r="O23" s="11">
        <v>5.9094177028206802</v>
      </c>
      <c r="P23" s="11"/>
      <c r="Q23" s="11"/>
      <c r="R23" s="11">
        <f t="shared" si="9"/>
        <v>6.6207292098455603</v>
      </c>
      <c r="S23" s="11">
        <f t="shared" si="10"/>
        <v>4.7833096288436294E-2</v>
      </c>
      <c r="T23" s="11">
        <v>427258.08899999998</v>
      </c>
      <c r="U23" s="11">
        <v>0.88398080543191604</v>
      </c>
      <c r="V23" s="11">
        <v>96.395106071268003</v>
      </c>
      <c r="W23" s="12">
        <v>706988.19400000002</v>
      </c>
      <c r="X23" s="12">
        <v>0.75525020960308198</v>
      </c>
      <c r="Y23" s="12">
        <v>96.113983800325201</v>
      </c>
      <c r="AA23" s="14">
        <f t="shared" si="5"/>
        <v>96.254544935796602</v>
      </c>
      <c r="AB23">
        <f t="shared" si="6"/>
        <v>0.19878346412621742</v>
      </c>
      <c r="AD23">
        <v>99.648080301987093</v>
      </c>
      <c r="AE23">
        <v>0.1702722851797451</v>
      </c>
      <c r="AG23">
        <f t="shared" si="7"/>
        <v>1.0352558455131031</v>
      </c>
      <c r="AH23">
        <f t="shared" si="8"/>
        <v>2.774943289540424E-3</v>
      </c>
    </row>
    <row r="24" spans="1:34" x14ac:dyDescent="0.25">
      <c r="A24" s="1"/>
      <c r="B24" s="1" t="b">
        <v>0</v>
      </c>
      <c r="C24" s="1" t="s">
        <v>162</v>
      </c>
      <c r="D24" s="5">
        <v>43405.6880439815</v>
      </c>
      <c r="E24" s="3" t="s">
        <v>30</v>
      </c>
      <c r="F24" s="4" t="s">
        <v>161</v>
      </c>
      <c r="G24" s="1" t="s">
        <v>140</v>
      </c>
      <c r="H24" s="11">
        <v>209530.052</v>
      </c>
      <c r="I24" s="11">
        <v>0.96640308983827905</v>
      </c>
      <c r="J24" s="11">
        <f t="shared" si="0"/>
        <v>2024.9048966677528</v>
      </c>
      <c r="K24" s="11">
        <f t="shared" si="3"/>
        <v>206616.478</v>
      </c>
      <c r="L24" s="11">
        <f t="shared" si="4"/>
        <v>2038.2188682818521</v>
      </c>
      <c r="M24" s="11">
        <f t="shared" si="1"/>
        <v>212554.60576211428</v>
      </c>
      <c r="N24" s="11">
        <f t="shared" si="2"/>
        <v>2131.6009466649202</v>
      </c>
      <c r="O24" s="11">
        <v>1.5837020783171101</v>
      </c>
      <c r="P24" s="11"/>
      <c r="Q24" s="11"/>
      <c r="R24" s="11">
        <f t="shared" si="9"/>
        <v>1.7631631378905068</v>
      </c>
      <c r="S24" s="11">
        <f t="shared" si="10"/>
        <v>1.7684143125929183E-2</v>
      </c>
      <c r="T24" s="11">
        <v>427941.15600000002</v>
      </c>
      <c r="U24" s="11">
        <v>0.78070428219306698</v>
      </c>
      <c r="V24" s="11">
        <v>96.549215069117295</v>
      </c>
      <c r="W24" s="12">
        <v>709616.38199999998</v>
      </c>
      <c r="X24" s="12">
        <v>0.69597955127861</v>
      </c>
      <c r="Y24" s="12">
        <v>96.471282014071903</v>
      </c>
      <c r="AA24" s="14">
        <f t="shared" si="5"/>
        <v>96.510248541594592</v>
      </c>
      <c r="AB24">
        <f t="shared" si="6"/>
        <v>5.5106991701181204E-2</v>
      </c>
      <c r="AD24">
        <v>99.283939157855087</v>
      </c>
      <c r="AE24">
        <v>0.16998460959165948</v>
      </c>
      <c r="AG24">
        <f t="shared" si="7"/>
        <v>1.028739855695896</v>
      </c>
      <c r="AH24">
        <f t="shared" si="8"/>
        <v>1.8566810973139017E-3</v>
      </c>
    </row>
    <row r="25" spans="1:34" x14ac:dyDescent="0.25">
      <c r="A25" s="1"/>
      <c r="B25" s="1" t="b">
        <v>0</v>
      </c>
      <c r="C25" s="1" t="s">
        <v>91</v>
      </c>
      <c r="D25" s="5">
        <v>43405.692465277803</v>
      </c>
      <c r="E25" s="3" t="s">
        <v>30</v>
      </c>
      <c r="F25" s="4" t="s">
        <v>161</v>
      </c>
      <c r="G25" s="1" t="s">
        <v>62</v>
      </c>
      <c r="H25" s="11">
        <v>63350.349000000002</v>
      </c>
      <c r="I25" s="11">
        <v>1.4123719335748</v>
      </c>
      <c r="J25" s="11">
        <f t="shared" si="0"/>
        <v>894.74254909768388</v>
      </c>
      <c r="K25" s="11">
        <f t="shared" si="3"/>
        <v>60436.775000000001</v>
      </c>
      <c r="L25" s="11">
        <f t="shared" si="4"/>
        <v>924.47852524378948</v>
      </c>
      <c r="M25" s="11">
        <f t="shared" si="1"/>
        <v>62020.718892267607</v>
      </c>
      <c r="N25" s="11">
        <f t="shared" si="2"/>
        <v>959.78575806490278</v>
      </c>
      <c r="O25" s="11">
        <v>0.46324401180763197</v>
      </c>
      <c r="P25" s="11"/>
      <c r="Q25" s="11"/>
      <c r="R25" s="11">
        <f t="shared" si="9"/>
        <v>0.51446848184837879</v>
      </c>
      <c r="S25" s="11">
        <f t="shared" si="10"/>
        <v>7.9619575212022883E-3</v>
      </c>
      <c r="T25" s="11">
        <v>435615.08399999997</v>
      </c>
      <c r="U25" s="11">
        <v>1.0009000190078801</v>
      </c>
      <c r="V25" s="11">
        <v>98.280555265097206</v>
      </c>
      <c r="W25" s="12">
        <v>724566.67500000005</v>
      </c>
      <c r="X25" s="12">
        <v>0.609734538139174</v>
      </c>
      <c r="Y25" s="12">
        <v>98.503751907355806</v>
      </c>
      <c r="AA25" s="14">
        <f t="shared" si="5"/>
        <v>98.392153586226499</v>
      </c>
      <c r="AB25">
        <f t="shared" si="6"/>
        <v>0.15782385927912387</v>
      </c>
      <c r="AD25">
        <v>100.97084264963134</v>
      </c>
      <c r="AE25">
        <v>0.1726457280192947</v>
      </c>
      <c r="AG25">
        <f t="shared" si="7"/>
        <v>1.0262082795163641</v>
      </c>
      <c r="AH25">
        <f t="shared" si="8"/>
        <v>2.4059103700378838E-3</v>
      </c>
    </row>
    <row r="26" spans="1:34" x14ac:dyDescent="0.25">
      <c r="A26" s="1"/>
      <c r="B26" s="1" t="b">
        <v>0</v>
      </c>
      <c r="C26" s="1" t="s">
        <v>147</v>
      </c>
      <c r="D26" s="5">
        <v>43405.6968865741</v>
      </c>
      <c r="E26" s="3" t="s">
        <v>30</v>
      </c>
      <c r="F26" s="4" t="s">
        <v>161</v>
      </c>
      <c r="G26" s="1" t="s">
        <v>145</v>
      </c>
      <c r="H26" s="11">
        <v>28667.145</v>
      </c>
      <c r="I26" s="11">
        <v>2.3704122563784602</v>
      </c>
      <c r="J26" s="11">
        <f t="shared" si="0"/>
        <v>679.52951863378496</v>
      </c>
      <c r="K26" s="11">
        <f t="shared" si="3"/>
        <v>25753.571</v>
      </c>
      <c r="L26" s="11">
        <f t="shared" si="4"/>
        <v>718.23163475704291</v>
      </c>
      <c r="M26" s="11">
        <f t="shared" si="1"/>
        <v>26564.822950979196</v>
      </c>
      <c r="N26" s="11">
        <f t="shared" si="2"/>
        <v>745.16017209959034</v>
      </c>
      <c r="O26" s="11">
        <v>0.197399473224915</v>
      </c>
      <c r="P26" s="11"/>
      <c r="Q26" s="11"/>
      <c r="R26" s="11">
        <f t="shared" si="9"/>
        <v>0.22035804128457356</v>
      </c>
      <c r="S26" s="11">
        <f t="shared" si="10"/>
        <v>6.1812852873645973E-3</v>
      </c>
      <c r="T26" s="11">
        <v>425297.71100000001</v>
      </c>
      <c r="U26" s="11">
        <v>1.15850112975868</v>
      </c>
      <c r="V26" s="11">
        <v>95.952818727587598</v>
      </c>
      <c r="W26" s="12">
        <v>708277.10900000005</v>
      </c>
      <c r="X26" s="12">
        <v>0.712234028249495</v>
      </c>
      <c r="Y26" s="12">
        <v>96.289209859941707</v>
      </c>
      <c r="AA26" s="14">
        <f t="shared" si="5"/>
        <v>96.121014293764659</v>
      </c>
      <c r="AB26">
        <f t="shared" si="6"/>
        <v>0.23786445081861182</v>
      </c>
      <c r="AD26">
        <v>99.14888023033383</v>
      </c>
      <c r="AE26">
        <v>0.16997739168209194</v>
      </c>
      <c r="AG26">
        <f t="shared" si="7"/>
        <v>1.0315005616494581</v>
      </c>
      <c r="AH26">
        <f t="shared" si="8"/>
        <v>3.1052908964282295E-3</v>
      </c>
    </row>
    <row r="27" spans="1:34" x14ac:dyDescent="0.25">
      <c r="A27" s="1"/>
      <c r="B27" s="1" t="b">
        <v>0</v>
      </c>
      <c r="C27" s="1" t="s">
        <v>172</v>
      </c>
      <c r="D27" s="5">
        <v>43405.701307870397</v>
      </c>
      <c r="E27" s="3" t="s">
        <v>30</v>
      </c>
      <c r="F27" s="4" t="s">
        <v>161</v>
      </c>
      <c r="G27" s="1" t="s">
        <v>106</v>
      </c>
      <c r="H27" s="11">
        <v>14590.130999999999</v>
      </c>
      <c r="I27" s="11">
        <v>1.95131009658681</v>
      </c>
      <c r="J27" s="11">
        <f t="shared" si="0"/>
        <v>284.69869930824211</v>
      </c>
      <c r="K27" s="11">
        <f t="shared" si="3"/>
        <v>11676.556999999999</v>
      </c>
      <c r="L27" s="11">
        <f t="shared" si="4"/>
        <v>367.6270717165911</v>
      </c>
      <c r="M27" s="11">
        <f t="shared" si="1"/>
        <v>11926.663908961276</v>
      </c>
      <c r="N27" s="11">
        <f t="shared" si="2"/>
        <v>376.06037845000196</v>
      </c>
      <c r="O27" s="11">
        <v>8.9500061986770199E-2</v>
      </c>
      <c r="P27" s="11"/>
      <c r="Q27" s="11"/>
      <c r="R27" s="11">
        <f t="shared" si="9"/>
        <v>9.893294989723421E-2</v>
      </c>
      <c r="S27" s="11">
        <f t="shared" si="10"/>
        <v>3.119501766207441E-3</v>
      </c>
      <c r="T27" s="11">
        <v>429219.53100000002</v>
      </c>
      <c r="U27" s="11">
        <v>0.80211411266710597</v>
      </c>
      <c r="V27" s="11">
        <v>96.837633467496303</v>
      </c>
      <c r="W27" s="12">
        <v>712264.07900000003</v>
      </c>
      <c r="X27" s="12">
        <v>0.72589080442484999</v>
      </c>
      <c r="Y27" s="12">
        <v>96.831232447085995</v>
      </c>
      <c r="AA27" s="14">
        <f t="shared" si="5"/>
        <v>96.834432957291142</v>
      </c>
      <c r="AB27">
        <f t="shared" si="6"/>
        <v>4.5262049386425897E-3</v>
      </c>
      <c r="AD27">
        <v>98.908585527091148</v>
      </c>
      <c r="AE27">
        <v>0.16990259142726055</v>
      </c>
      <c r="AG27">
        <f t="shared" si="7"/>
        <v>1.021419576760622</v>
      </c>
      <c r="AH27">
        <f t="shared" si="8"/>
        <v>1.7552173750464751E-3</v>
      </c>
    </row>
    <row r="28" spans="1:34" x14ac:dyDescent="0.25">
      <c r="A28" s="1"/>
      <c r="B28" s="1" t="b">
        <v>0</v>
      </c>
      <c r="C28" s="1" t="s">
        <v>74</v>
      </c>
      <c r="D28" s="5">
        <v>43405.705729166701</v>
      </c>
      <c r="E28" s="3" t="s">
        <v>30</v>
      </c>
      <c r="F28" s="4" t="s">
        <v>161</v>
      </c>
      <c r="G28" s="1" t="s">
        <v>111</v>
      </c>
      <c r="H28" s="11">
        <v>21814.49</v>
      </c>
      <c r="I28" s="11">
        <v>2.4926837282395802</v>
      </c>
      <c r="J28" s="11">
        <f t="shared" si="0"/>
        <v>543.76624262845041</v>
      </c>
      <c r="K28" s="11">
        <f t="shared" si="3"/>
        <v>18900.916000000001</v>
      </c>
      <c r="L28" s="11">
        <f t="shared" si="4"/>
        <v>591.42035904538625</v>
      </c>
      <c r="M28" s="11">
        <f t="shared" si="1"/>
        <v>19211.425936628391</v>
      </c>
      <c r="N28" s="11">
        <f t="shared" si="2"/>
        <v>602.1097260948344</v>
      </c>
      <c r="O28" s="11">
        <v>0.14487431128942699</v>
      </c>
      <c r="P28" s="11"/>
      <c r="Q28" s="11"/>
      <c r="R28" s="11">
        <f t="shared" si="9"/>
        <v>0.15936082832138887</v>
      </c>
      <c r="S28" s="11">
        <f t="shared" si="10"/>
        <v>4.9946305436336987E-3</v>
      </c>
      <c r="T28" s="11">
        <v>434237.24400000001</v>
      </c>
      <c r="U28" s="11">
        <v>1.2719557436386399</v>
      </c>
      <c r="V28" s="11">
        <v>97.969696240145595</v>
      </c>
      <c r="W28" s="12">
        <v>720129.33499999996</v>
      </c>
      <c r="X28" s="12">
        <v>1.04965580349768</v>
      </c>
      <c r="Y28" s="12">
        <v>97.900502194707002</v>
      </c>
      <c r="AA28" s="14">
        <f t="shared" si="5"/>
        <v>97.935099217426298</v>
      </c>
      <c r="AB28">
        <f t="shared" si="6"/>
        <v>4.8927578747359111E-2</v>
      </c>
      <c r="AD28">
        <v>99.544006502750364</v>
      </c>
      <c r="AE28">
        <v>0.17020600090030888</v>
      </c>
      <c r="AG28">
        <f t="shared" si="7"/>
        <v>1.0164283009685029</v>
      </c>
      <c r="AH28">
        <f t="shared" si="8"/>
        <v>1.8106130242645144E-3</v>
      </c>
    </row>
    <row r="29" spans="1:34" x14ac:dyDescent="0.25">
      <c r="A29" s="1"/>
      <c r="B29" s="1" t="b">
        <v>0</v>
      </c>
      <c r="C29" s="1" t="s">
        <v>126</v>
      </c>
      <c r="D29" s="5">
        <v>43405.710162037001</v>
      </c>
      <c r="E29" s="3" t="s">
        <v>30</v>
      </c>
      <c r="F29" s="4" t="s">
        <v>161</v>
      </c>
      <c r="G29" s="1" t="s">
        <v>42</v>
      </c>
      <c r="H29" s="11">
        <v>271711.636</v>
      </c>
      <c r="I29" s="11">
        <v>1.0527626664920799</v>
      </c>
      <c r="J29" s="11">
        <f t="shared" si="0"/>
        <v>2860.478664322854</v>
      </c>
      <c r="K29" s="11">
        <f t="shared" si="3"/>
        <v>268798.06199999998</v>
      </c>
      <c r="L29" s="11">
        <f t="shared" si="4"/>
        <v>2869.918901906005</v>
      </c>
      <c r="M29" s="11">
        <f t="shared" si="1"/>
        <v>276503.99494286597</v>
      </c>
      <c r="N29" s="11">
        <f t="shared" si="2"/>
        <v>2990.6787517529797</v>
      </c>
      <c r="O29" s="11">
        <v>2.06031993942424</v>
      </c>
      <c r="P29" s="11"/>
      <c r="Q29" s="11"/>
      <c r="R29" s="11">
        <f t="shared" si="9"/>
        <v>2.2936301456028962</v>
      </c>
      <c r="S29" s="11">
        <f t="shared" si="10"/>
        <v>2.4810756417262398E-2</v>
      </c>
      <c r="T29" s="11">
        <v>429491.00599999999</v>
      </c>
      <c r="U29" s="11">
        <v>1.1495493768972</v>
      </c>
      <c r="V29" s="11">
        <v>96.898881837262607</v>
      </c>
      <c r="W29" s="12">
        <v>712477.89500000002</v>
      </c>
      <c r="X29" s="12">
        <v>0.67659493096192802</v>
      </c>
      <c r="Y29" s="12">
        <v>96.860300411352796</v>
      </c>
      <c r="AA29" s="14">
        <f t="shared" si="5"/>
        <v>96.879591124307694</v>
      </c>
      <c r="AB29">
        <f t="shared" si="6"/>
        <v>2.7281187888673845E-2</v>
      </c>
      <c r="AD29">
        <v>99.656946091756055</v>
      </c>
      <c r="AE29">
        <v>0.17006484398470922</v>
      </c>
      <c r="AG29">
        <f t="shared" si="7"/>
        <v>1.0286681119853684</v>
      </c>
      <c r="AH29">
        <f t="shared" si="8"/>
        <v>1.7791644816571714E-3</v>
      </c>
    </row>
    <row r="30" spans="1:34" x14ac:dyDescent="0.25">
      <c r="A30" s="1"/>
      <c r="B30" s="1" t="b">
        <v>0</v>
      </c>
      <c r="C30" s="1" t="s">
        <v>10</v>
      </c>
      <c r="D30" s="5">
        <v>43405.714583333298</v>
      </c>
      <c r="E30" s="3" t="s">
        <v>30</v>
      </c>
      <c r="F30" s="4" t="s">
        <v>161</v>
      </c>
      <c r="G30" s="1" t="s">
        <v>21</v>
      </c>
      <c r="H30" s="11">
        <v>1314400.9310000001</v>
      </c>
      <c r="I30" s="11">
        <v>0.88788539324692595</v>
      </c>
      <c r="J30" s="11">
        <f t="shared" si="0"/>
        <v>11670.373875050605</v>
      </c>
      <c r="K30" s="11">
        <f t="shared" si="3"/>
        <v>1311487.3570000001</v>
      </c>
      <c r="L30" s="11">
        <f t="shared" si="4"/>
        <v>11672.691321967475</v>
      </c>
      <c r="M30" s="11">
        <f t="shared" si="1"/>
        <v>1358232.3500006709</v>
      </c>
      <c r="N30" s="11">
        <f t="shared" si="2"/>
        <v>12564.345103973019</v>
      </c>
      <c r="O30" s="11">
        <v>10.0524666428953</v>
      </c>
      <c r="P30" s="11"/>
      <c r="Q30" s="11"/>
      <c r="R30" s="11">
        <f t="shared" si="9"/>
        <v>11.266682289123214</v>
      </c>
      <c r="S30" s="11">
        <f t="shared" si="10"/>
        <v>0.10423841801167577</v>
      </c>
      <c r="T30" s="11">
        <v>425558.78600000002</v>
      </c>
      <c r="U30" s="11">
        <v>1.0002125693928301</v>
      </c>
      <c r="V30" s="11">
        <v>96.011720719066503</v>
      </c>
      <c r="W30" s="12">
        <v>704388.05500000005</v>
      </c>
      <c r="X30" s="12">
        <v>0.69143394617952603</v>
      </c>
      <c r="Y30" s="12">
        <v>95.760498806027499</v>
      </c>
      <c r="AA30" s="14">
        <f t="shared" si="5"/>
        <v>95.886109762546994</v>
      </c>
      <c r="AB30">
        <f t="shared" si="6"/>
        <v>0.17764071829253664</v>
      </c>
      <c r="AD30">
        <v>99.303752720207484</v>
      </c>
      <c r="AE30">
        <v>0.16979519449940766</v>
      </c>
      <c r="AG30">
        <f t="shared" si="7"/>
        <v>1.035642732467966</v>
      </c>
      <c r="AH30">
        <f t="shared" si="8"/>
        <v>2.6109328756923813E-3</v>
      </c>
    </row>
    <row r="31" spans="1:34" x14ac:dyDescent="0.25">
      <c r="A31" s="1"/>
      <c r="B31" s="1" t="b">
        <v>0</v>
      </c>
      <c r="C31" s="1" t="s">
        <v>189</v>
      </c>
      <c r="D31" s="5">
        <v>43405.719004629602</v>
      </c>
      <c r="E31" s="3" t="s">
        <v>30</v>
      </c>
      <c r="F31" s="4" t="s">
        <v>161</v>
      </c>
      <c r="G31" s="1" t="s">
        <v>183</v>
      </c>
      <c r="H31" s="11">
        <v>936848.79</v>
      </c>
      <c r="I31" s="11">
        <v>0.70450583432896297</v>
      </c>
      <c r="J31" s="11">
        <f t="shared" si="0"/>
        <v>6600.1543843902937</v>
      </c>
      <c r="K31" s="11">
        <f t="shared" si="3"/>
        <v>933935.21600000001</v>
      </c>
      <c r="L31" s="11">
        <f t="shared" si="4"/>
        <v>6604.251222679035</v>
      </c>
      <c r="M31" s="11">
        <f t="shared" si="1"/>
        <v>958581.92529859429</v>
      </c>
      <c r="N31" s="11">
        <f t="shared" si="2"/>
        <v>6980.8147587433004</v>
      </c>
      <c r="O31" s="11">
        <v>7.1585536493015596</v>
      </c>
      <c r="P31" s="11"/>
      <c r="Q31" s="11"/>
      <c r="R31" s="11">
        <f t="shared" si="9"/>
        <v>7.951539366905795</v>
      </c>
      <c r="S31" s="11">
        <f t="shared" si="10"/>
        <v>5.7920798202166182E-2</v>
      </c>
      <c r="T31" s="11">
        <v>426420.92599999998</v>
      </c>
      <c r="U31" s="11">
        <v>0.86640385093904704</v>
      </c>
      <c r="V31" s="11">
        <v>96.206230966825103</v>
      </c>
      <c r="W31" s="12">
        <v>707946.56700000004</v>
      </c>
      <c r="X31" s="12">
        <v>0.92343614444645905</v>
      </c>
      <c r="Y31" s="12">
        <v>96.244273171178094</v>
      </c>
      <c r="AA31" s="14">
        <f t="shared" si="5"/>
        <v>96.225252069001598</v>
      </c>
      <c r="AB31">
        <f t="shared" si="6"/>
        <v>2.6899900669283935E-2</v>
      </c>
      <c r="AD31">
        <v>98.764652847876008</v>
      </c>
      <c r="AE31">
        <v>0.16965534353986328</v>
      </c>
      <c r="AG31">
        <f t="shared" si="7"/>
        <v>1.0263901701920557</v>
      </c>
      <c r="AH31">
        <f t="shared" si="8"/>
        <v>1.7863011442462624E-3</v>
      </c>
    </row>
    <row r="32" spans="1:34" x14ac:dyDescent="0.25">
      <c r="A32" s="1"/>
      <c r="B32" s="1" t="b">
        <v>0</v>
      </c>
      <c r="C32" s="1" t="s">
        <v>41</v>
      </c>
      <c r="D32" s="5">
        <v>43405.723449074103</v>
      </c>
      <c r="E32" s="3" t="s">
        <v>30</v>
      </c>
      <c r="F32" s="4" t="s">
        <v>161</v>
      </c>
      <c r="G32" s="1" t="s">
        <v>38</v>
      </c>
      <c r="H32" s="11">
        <v>381846.28399999999</v>
      </c>
      <c r="I32" s="11">
        <v>0.937679240353129</v>
      </c>
      <c r="J32" s="11">
        <f t="shared" si="0"/>
        <v>3580.4933351278514</v>
      </c>
      <c r="K32" s="11">
        <f t="shared" si="3"/>
        <v>378932.70999999996</v>
      </c>
      <c r="L32" s="11">
        <f t="shared" si="4"/>
        <v>3588.0396928359191</v>
      </c>
      <c r="M32" s="11">
        <f t="shared" si="1"/>
        <v>392583.47234531736</v>
      </c>
      <c r="N32" s="11">
        <f t="shared" si="2"/>
        <v>3778.9468198595987</v>
      </c>
      <c r="O32" s="11">
        <v>2.90449496660829</v>
      </c>
      <c r="P32" s="11"/>
      <c r="Q32" s="11"/>
      <c r="R32" s="11">
        <f t="shared" si="9"/>
        <v>3.2565217982573422</v>
      </c>
      <c r="S32" s="11">
        <f t="shared" si="10"/>
        <v>3.1351165531746134E-2</v>
      </c>
      <c r="T32" s="11">
        <v>427291.658</v>
      </c>
      <c r="U32" s="11">
        <v>0.73967207063107299</v>
      </c>
      <c r="V32" s="11">
        <v>96.402679684030403</v>
      </c>
      <c r="W32" s="12">
        <v>709413.07900000003</v>
      </c>
      <c r="X32" s="12">
        <v>1.0381372979681001</v>
      </c>
      <c r="Y32" s="12">
        <v>96.443643276375298</v>
      </c>
      <c r="AA32" s="14">
        <f t="shared" si="5"/>
        <v>96.42316148020285</v>
      </c>
      <c r="AB32">
        <f t="shared" si="6"/>
        <v>2.8965633928836283E-2</v>
      </c>
      <c r="AD32">
        <v>99.89673245260694</v>
      </c>
      <c r="AE32">
        <v>0.17036286762062411</v>
      </c>
      <c r="AG32">
        <f t="shared" si="7"/>
        <v>1.0360242385655158</v>
      </c>
      <c r="AH32">
        <f t="shared" si="8"/>
        <v>1.79402643650879E-3</v>
      </c>
    </row>
    <row r="33" spans="1:34" x14ac:dyDescent="0.25">
      <c r="A33" s="1"/>
      <c r="B33" s="1" t="b">
        <v>0</v>
      </c>
      <c r="C33" s="1" t="s">
        <v>171</v>
      </c>
      <c r="D33" s="5">
        <v>43405.7278703704</v>
      </c>
      <c r="E33" s="3" t="s">
        <v>30</v>
      </c>
      <c r="F33" s="4" t="s">
        <v>161</v>
      </c>
      <c r="G33" s="1" t="s">
        <v>131</v>
      </c>
      <c r="H33" s="11">
        <v>132283.58799999999</v>
      </c>
      <c r="I33" s="11">
        <v>1.2977659897760501</v>
      </c>
      <c r="J33" s="11">
        <f t="shared" ref="J33:J50" si="11">H33*(I33/100)</f>
        <v>1716.7314151194721</v>
      </c>
      <c r="K33" s="11">
        <f t="shared" si="3"/>
        <v>129370.014</v>
      </c>
      <c r="L33" s="11">
        <f t="shared" si="4"/>
        <v>1732.415384983987</v>
      </c>
      <c r="M33" s="11">
        <f t="shared" si="1"/>
        <v>135951.56088793746</v>
      </c>
      <c r="N33" s="11">
        <f t="shared" si="2"/>
        <v>1911.4859426191761</v>
      </c>
      <c r="O33" s="11">
        <v>0.99161287631528106</v>
      </c>
      <c r="P33" s="11"/>
      <c r="Q33" s="11"/>
      <c r="R33" s="11">
        <f t="shared" si="9"/>
        <v>1.1277327058467019</v>
      </c>
      <c r="S33" s="11">
        <f t="shared" si="10"/>
        <v>1.5857022711065309E-2</v>
      </c>
      <c r="T33" s="11">
        <v>417812.25699999998</v>
      </c>
      <c r="U33" s="11">
        <v>1.24771868901427</v>
      </c>
      <c r="V33" s="11">
        <v>94.264000772120895</v>
      </c>
      <c r="W33" s="12">
        <v>697243.82</v>
      </c>
      <c r="X33" s="12">
        <v>0.80200951471788695</v>
      </c>
      <c r="Y33" s="12">
        <v>94.789250781119605</v>
      </c>
      <c r="AA33" s="14">
        <f t="shared" si="5"/>
        <v>94.52662577662025</v>
      </c>
      <c r="AB33">
        <f t="shared" si="6"/>
        <v>0.37140784318128356</v>
      </c>
      <c r="AD33">
        <v>99.335556381724331</v>
      </c>
      <c r="AE33">
        <v>0.16984957510853455</v>
      </c>
      <c r="AG33">
        <f t="shared" si="7"/>
        <v>1.0508738206361905</v>
      </c>
      <c r="AH33">
        <f t="shared" si="8"/>
        <v>4.5030537354694197E-3</v>
      </c>
    </row>
    <row r="34" spans="1:34" x14ac:dyDescent="0.25">
      <c r="A34" s="1"/>
      <c r="B34" s="1" t="b">
        <v>0</v>
      </c>
      <c r="C34" s="1" t="s">
        <v>29</v>
      </c>
      <c r="D34" s="5">
        <v>43405.732280092598</v>
      </c>
      <c r="E34" s="3" t="s">
        <v>30</v>
      </c>
      <c r="F34" s="4" t="s">
        <v>161</v>
      </c>
      <c r="G34" s="1" t="s">
        <v>4</v>
      </c>
      <c r="H34" s="11">
        <v>69848.945999999996</v>
      </c>
      <c r="I34" s="11">
        <v>1.75370254016186</v>
      </c>
      <c r="J34" s="11">
        <f t="shared" si="11"/>
        <v>1224.9427402782858</v>
      </c>
      <c r="K34" s="11">
        <f t="shared" si="3"/>
        <v>66935.372000000003</v>
      </c>
      <c r="L34" s="11">
        <f t="shared" si="4"/>
        <v>1246.8283889259126</v>
      </c>
      <c r="M34" s="11">
        <f t="shared" si="1"/>
        <v>68885.268034967725</v>
      </c>
      <c r="N34" s="11">
        <f t="shared" si="2"/>
        <v>1293.1359105019253</v>
      </c>
      <c r="O34" s="11">
        <v>0.51305534183642698</v>
      </c>
      <c r="P34" s="11"/>
      <c r="Q34" s="11"/>
      <c r="R34" s="11">
        <f t="shared" si="9"/>
        <v>0.57141064954806375</v>
      </c>
      <c r="S34" s="11">
        <f t="shared" si="10"/>
        <v>1.0727096135770692E-2</v>
      </c>
      <c r="T34" s="11">
        <v>424877.66200000001</v>
      </c>
      <c r="U34" s="11">
        <v>1.0699320295497801</v>
      </c>
      <c r="V34" s="11">
        <v>95.858050087853002</v>
      </c>
      <c r="W34" s="12">
        <v>706674.85</v>
      </c>
      <c r="X34" s="12">
        <v>1.1359581581887901</v>
      </c>
      <c r="Y34" s="12">
        <v>96.0713851538477</v>
      </c>
      <c r="AA34" s="14">
        <f t="shared" si="5"/>
        <v>95.964717620850351</v>
      </c>
      <c r="AB34">
        <f t="shared" si="6"/>
        <v>0.15085067182973089</v>
      </c>
      <c r="AD34">
        <v>98.760268266115958</v>
      </c>
      <c r="AE34">
        <v>0.16964781169551141</v>
      </c>
      <c r="AG34">
        <f t="shared" si="7"/>
        <v>1.0291310255953716</v>
      </c>
      <c r="AH34">
        <f t="shared" si="8"/>
        <v>2.3962933219294669E-3</v>
      </c>
    </row>
    <row r="35" spans="1:34" x14ac:dyDescent="0.25">
      <c r="A35" s="1"/>
      <c r="B35" s="1" t="b">
        <v>0</v>
      </c>
      <c r="C35" s="1" t="s">
        <v>166</v>
      </c>
      <c r="D35" s="5">
        <v>43405.736701388902</v>
      </c>
      <c r="E35" s="3" t="s">
        <v>30</v>
      </c>
      <c r="F35" s="4" t="s">
        <v>161</v>
      </c>
      <c r="G35" s="1" t="s">
        <v>178</v>
      </c>
      <c r="H35" s="11">
        <v>16857.298999999999</v>
      </c>
      <c r="I35" s="11">
        <v>3.59372494597421</v>
      </c>
      <c r="J35" s="11">
        <f t="shared" si="11"/>
        <v>605.80495938046101</v>
      </c>
      <c r="K35" s="11">
        <f t="shared" si="3"/>
        <v>13943.724999999999</v>
      </c>
      <c r="L35" s="11">
        <f t="shared" si="4"/>
        <v>648.91907298296667</v>
      </c>
      <c r="M35" s="11">
        <f t="shared" si="1"/>
        <v>14696.502513613703</v>
      </c>
      <c r="N35" s="11">
        <f t="shared" si="2"/>
        <v>685.26616114178125</v>
      </c>
      <c r="O35" s="11">
        <v>0.106877759584994</v>
      </c>
      <c r="P35" s="11"/>
      <c r="Q35" s="11"/>
      <c r="R35" s="11">
        <f t="shared" si="9"/>
        <v>0.12190905671044025</v>
      </c>
      <c r="S35" s="11">
        <f t="shared" si="10"/>
        <v>5.6843899295643766E-3</v>
      </c>
      <c r="T35" s="11">
        <v>417167.125</v>
      </c>
      <c r="U35" s="11">
        <v>1.0207554364057501</v>
      </c>
      <c r="V35" s="11">
        <v>94.118450414688198</v>
      </c>
      <c r="W35" s="12">
        <v>694589.83799999999</v>
      </c>
      <c r="X35" s="12">
        <v>0.88594454748913498</v>
      </c>
      <c r="Y35" s="12">
        <v>94.428445911789197</v>
      </c>
      <c r="AA35" s="14">
        <f t="shared" si="5"/>
        <v>94.273448163238697</v>
      </c>
      <c r="AB35">
        <f t="shared" si="6"/>
        <v>0.21919991813741133</v>
      </c>
      <c r="AD35">
        <v>99.362972799454141</v>
      </c>
      <c r="AE35">
        <v>0.1698964540352762</v>
      </c>
      <c r="AG35">
        <f t="shared" si="7"/>
        <v>1.0539868301772808</v>
      </c>
      <c r="AH35">
        <f t="shared" si="8"/>
        <v>3.0419771368663286E-3</v>
      </c>
    </row>
    <row r="36" spans="1:34" x14ac:dyDescent="0.25">
      <c r="A36" s="1"/>
      <c r="B36" s="1" t="b">
        <v>0</v>
      </c>
      <c r="C36" s="1" t="s">
        <v>158</v>
      </c>
      <c r="D36" s="5">
        <v>43405.7411111111</v>
      </c>
      <c r="E36" s="3" t="s">
        <v>30</v>
      </c>
      <c r="F36" s="4" t="s">
        <v>161</v>
      </c>
      <c r="G36" s="1" t="s">
        <v>64</v>
      </c>
      <c r="H36" s="11">
        <v>22883.951000000001</v>
      </c>
      <c r="I36" s="11">
        <v>1.75154617809296</v>
      </c>
      <c r="J36" s="11">
        <f t="shared" si="11"/>
        <v>400.82296913716567</v>
      </c>
      <c r="K36" s="11">
        <f t="shared" si="3"/>
        <v>19970.377</v>
      </c>
      <c r="L36" s="11">
        <f t="shared" si="4"/>
        <v>463.41705520949921</v>
      </c>
      <c r="M36" s="11">
        <f t="shared" si="1"/>
        <v>20975.282278672774</v>
      </c>
      <c r="N36" s="11">
        <f t="shared" si="2"/>
        <v>488.10229712022613</v>
      </c>
      <c r="O36" s="11">
        <v>0.153071661398062</v>
      </c>
      <c r="P36" s="11"/>
      <c r="Q36" s="11"/>
      <c r="R36" s="11">
        <f t="shared" si="9"/>
        <v>0.17399220491130685</v>
      </c>
      <c r="S36" s="11">
        <f t="shared" si="10"/>
        <v>4.0489578574731963E-3</v>
      </c>
      <c r="T36" s="11">
        <v>418381.995</v>
      </c>
      <c r="U36" s="11">
        <v>1.01474616625539</v>
      </c>
      <c r="V36" s="11">
        <v>94.392541240649805</v>
      </c>
      <c r="W36" s="12">
        <v>694629.728</v>
      </c>
      <c r="X36" s="12">
        <v>0.82161195890197303</v>
      </c>
      <c r="Y36" s="12">
        <v>94.433868897415095</v>
      </c>
      <c r="AA36" s="14">
        <f t="shared" si="5"/>
        <v>94.413205069032443</v>
      </c>
      <c r="AB36">
        <f t="shared" si="6"/>
        <v>2.9223066349286685E-2</v>
      </c>
      <c r="AD36">
        <v>99.164058202665601</v>
      </c>
      <c r="AE36">
        <v>0.16977935730767105</v>
      </c>
      <c r="AG36">
        <f t="shared" si="7"/>
        <v>1.0503197950981482</v>
      </c>
      <c r="AH36">
        <f t="shared" si="8"/>
        <v>1.8274087722641051E-3</v>
      </c>
    </row>
    <row r="37" spans="1:34" x14ac:dyDescent="0.25">
      <c r="A37" s="1"/>
      <c r="B37" s="1" t="b">
        <v>0</v>
      </c>
      <c r="C37" s="1" t="s">
        <v>114</v>
      </c>
      <c r="D37" s="5">
        <v>43405.745543981502</v>
      </c>
      <c r="E37" s="3" t="s">
        <v>30</v>
      </c>
      <c r="F37" s="4" t="s">
        <v>161</v>
      </c>
      <c r="G37" s="1" t="s">
        <v>99</v>
      </c>
      <c r="H37" s="11">
        <v>397878.185</v>
      </c>
      <c r="I37" s="11">
        <v>0.79289310469652796</v>
      </c>
      <c r="J37" s="11">
        <f t="shared" si="11"/>
        <v>3154.7486939566948</v>
      </c>
      <c r="K37" s="11">
        <f t="shared" si="3"/>
        <v>394964.61099999998</v>
      </c>
      <c r="L37" s="11">
        <f t="shared" si="4"/>
        <v>3163.3108662432437</v>
      </c>
      <c r="M37" s="11">
        <f t="shared" si="1"/>
        <v>419690.60745791125</v>
      </c>
      <c r="N37" s="11">
        <f t="shared" si="2"/>
        <v>3437.7483007943206</v>
      </c>
      <c r="O37" s="11">
        <v>3.0273784615688202</v>
      </c>
      <c r="P37" s="11"/>
      <c r="Q37" s="11"/>
      <c r="R37" s="11">
        <f t="shared" si="9"/>
        <v>3.4813783767961914</v>
      </c>
      <c r="S37" s="11">
        <f t="shared" si="10"/>
        <v>2.8522014535212428E-2</v>
      </c>
      <c r="T37" s="11">
        <v>415730.31699999998</v>
      </c>
      <c r="U37" s="11">
        <v>0.98948947879710603</v>
      </c>
      <c r="V37" s="11">
        <v>93.794287424846999</v>
      </c>
      <c r="W37" s="12">
        <v>689737.24399999995</v>
      </c>
      <c r="X37" s="12">
        <v>0.56764189427823297</v>
      </c>
      <c r="Y37" s="12">
        <v>93.768743041127706</v>
      </c>
      <c r="AA37" s="14">
        <f t="shared" si="5"/>
        <v>93.781515232987346</v>
      </c>
      <c r="AB37">
        <f t="shared" si="6"/>
        <v>1.8062606949143179E-2</v>
      </c>
      <c r="AD37">
        <v>99.652525822005416</v>
      </c>
      <c r="AE37">
        <v>0.17005730065677604</v>
      </c>
      <c r="AG37">
        <f t="shared" si="7"/>
        <v>1.0626030681465568</v>
      </c>
      <c r="AH37">
        <f t="shared" si="8"/>
        <v>1.8248478453603766E-3</v>
      </c>
    </row>
    <row r="38" spans="1:34" x14ac:dyDescent="0.25">
      <c r="A38" s="1"/>
      <c r="B38" s="1" t="b">
        <v>0</v>
      </c>
      <c r="C38" s="1" t="s">
        <v>138</v>
      </c>
      <c r="D38" s="5">
        <v>43405.7499537037</v>
      </c>
      <c r="E38" s="3" t="s">
        <v>30</v>
      </c>
      <c r="F38" s="4" t="s">
        <v>161</v>
      </c>
      <c r="G38" s="1" t="s">
        <v>6</v>
      </c>
      <c r="H38" s="11">
        <v>1300739.064</v>
      </c>
      <c r="I38" s="11">
        <v>1.95990502995337</v>
      </c>
      <c r="J38" s="11">
        <f t="shared" si="11"/>
        <v>25493.250341904386</v>
      </c>
      <c r="K38" s="11">
        <f t="shared" si="3"/>
        <v>1297825.49</v>
      </c>
      <c r="L38" s="11">
        <f t="shared" si="4"/>
        <v>25494.311312712081</v>
      </c>
      <c r="M38" s="11">
        <f t="shared" si="1"/>
        <v>1371861.9639131851</v>
      </c>
      <c r="N38" s="11">
        <f t="shared" si="2"/>
        <v>27050.69487383544</v>
      </c>
      <c r="O38" s="11">
        <v>9.9477493068385208</v>
      </c>
      <c r="P38" s="11"/>
      <c r="Q38" s="11"/>
      <c r="R38" s="11">
        <f t="shared" si="9"/>
        <v>11.379741391032866</v>
      </c>
      <c r="S38" s="11">
        <f t="shared" si="10"/>
        <v>0.22439590426473308</v>
      </c>
      <c r="T38" s="11">
        <v>419704.24200000003</v>
      </c>
      <c r="U38" s="11">
        <v>1.1042590843152</v>
      </c>
      <c r="V38" s="11">
        <v>94.6908577455889</v>
      </c>
      <c r="W38" s="12">
        <v>696359.92299999995</v>
      </c>
      <c r="X38" s="12">
        <v>1.2717561315807699</v>
      </c>
      <c r="Y38" s="12">
        <v>94.669086310679901</v>
      </c>
      <c r="AA38" s="14">
        <f t="shared" si="5"/>
        <v>94.679972028134401</v>
      </c>
      <c r="AB38">
        <f t="shared" si="6"/>
        <v>1.5394729260314577E-2</v>
      </c>
      <c r="AD38">
        <v>100.08113831217931</v>
      </c>
      <c r="AE38">
        <v>0.17045535298590184</v>
      </c>
      <c r="AG38">
        <f t="shared" si="7"/>
        <v>1.0570465555528463</v>
      </c>
      <c r="AH38">
        <f t="shared" si="8"/>
        <v>1.808517220003645E-3</v>
      </c>
    </row>
    <row r="39" spans="1:34" x14ac:dyDescent="0.25">
      <c r="A39" s="1"/>
      <c r="B39" s="1" t="b">
        <v>0</v>
      </c>
      <c r="C39" s="1" t="s">
        <v>86</v>
      </c>
      <c r="D39" s="5">
        <v>43405.754351851901</v>
      </c>
      <c r="E39" s="3" t="s">
        <v>30</v>
      </c>
      <c r="F39" s="4" t="s">
        <v>161</v>
      </c>
      <c r="G39" s="1" t="s">
        <v>40</v>
      </c>
      <c r="H39" s="11">
        <v>914542.24100000004</v>
      </c>
      <c r="I39" s="11">
        <v>0.93464702363351204</v>
      </c>
      <c r="J39" s="11">
        <f t="shared" si="11"/>
        <v>8547.7418353777211</v>
      </c>
      <c r="K39" s="11">
        <f t="shared" si="3"/>
        <v>911628.66700000002</v>
      </c>
      <c r="L39" s="11">
        <f t="shared" si="4"/>
        <v>8550.9056127838066</v>
      </c>
      <c r="M39" s="11">
        <f t="shared" si="1"/>
        <v>963691.35821008345</v>
      </c>
      <c r="N39" s="11">
        <f t="shared" si="2"/>
        <v>9497.0265513087015</v>
      </c>
      <c r="O39" s="11">
        <v>6.9875753790622301</v>
      </c>
      <c r="P39" s="11"/>
      <c r="Q39" s="11"/>
      <c r="R39" s="11">
        <f t="shared" si="9"/>
        <v>7.9939226581676399</v>
      </c>
      <c r="S39" s="11">
        <f t="shared" si="10"/>
        <v>7.8789394778944893E-2</v>
      </c>
      <c r="T39" s="11">
        <v>418353.60600000003</v>
      </c>
      <c r="U39" s="11">
        <v>0.97331442174029403</v>
      </c>
      <c r="V39" s="11">
        <v>94.386136304765103</v>
      </c>
      <c r="W39" s="12">
        <v>696734.15700000001</v>
      </c>
      <c r="X39" s="12">
        <v>0.95326071230084697</v>
      </c>
      <c r="Y39" s="12">
        <v>94.7199628612628</v>
      </c>
      <c r="AA39" s="14">
        <f t="shared" si="5"/>
        <v>94.553049583013944</v>
      </c>
      <c r="AB39">
        <f t="shared" si="6"/>
        <v>0.2360510218396763</v>
      </c>
      <c r="AD39">
        <v>99.95293047926944</v>
      </c>
      <c r="AE39">
        <v>0.17034772196103248</v>
      </c>
      <c r="AG39">
        <f t="shared" si="7"/>
        <v>1.0571095371335919</v>
      </c>
      <c r="AH39">
        <f t="shared" si="8"/>
        <v>3.1953827183023018E-3</v>
      </c>
    </row>
    <row r="40" spans="1:34" x14ac:dyDescent="0.25">
      <c r="A40" s="1"/>
      <c r="B40" s="1" t="b">
        <v>0</v>
      </c>
      <c r="C40" s="1" t="s">
        <v>188</v>
      </c>
      <c r="D40" s="5">
        <v>43405.758773148104</v>
      </c>
      <c r="E40" s="3" t="s">
        <v>30</v>
      </c>
      <c r="F40" s="4" t="s">
        <v>161</v>
      </c>
      <c r="G40" s="1" t="s">
        <v>72</v>
      </c>
      <c r="H40" s="11">
        <v>313792.49800000002</v>
      </c>
      <c r="I40" s="11">
        <v>0.86791440840276401</v>
      </c>
      <c r="J40" s="11">
        <f t="shared" si="11"/>
        <v>2723.4503026289553</v>
      </c>
      <c r="K40" s="11">
        <f t="shared" si="3"/>
        <v>310878.924</v>
      </c>
      <c r="L40" s="11">
        <f t="shared" si="4"/>
        <v>2733.3638369892983</v>
      </c>
      <c r="M40" s="11">
        <f t="shared" si="1"/>
        <v>328371.84294721443</v>
      </c>
      <c r="N40" s="11">
        <f t="shared" si="2"/>
        <v>2944.7991491662078</v>
      </c>
      <c r="O40" s="11">
        <v>2.38286705305172</v>
      </c>
      <c r="P40" s="11"/>
      <c r="Q40" s="11"/>
      <c r="R40" s="11">
        <f t="shared" si="9"/>
        <v>2.7238794799566532</v>
      </c>
      <c r="S40" s="11">
        <f t="shared" si="10"/>
        <v>2.4431372058894684E-2</v>
      </c>
      <c r="T40" s="11">
        <v>417527.67499999999</v>
      </c>
      <c r="U40" s="11">
        <v>1.03166634502592</v>
      </c>
      <c r="V40" s="11">
        <v>94.199795288872593</v>
      </c>
      <c r="W40" s="12">
        <v>693343.28300000005</v>
      </c>
      <c r="X40" s="12">
        <v>0.74976762551413501</v>
      </c>
      <c r="Y40" s="12">
        <v>94.258978630591201</v>
      </c>
      <c r="AA40" s="14">
        <f t="shared" si="5"/>
        <v>94.229386959731897</v>
      </c>
      <c r="AB40">
        <f t="shared" si="6"/>
        <v>4.1848942262508459E-2</v>
      </c>
      <c r="AD40">
        <v>99.531602392426521</v>
      </c>
      <c r="AE40">
        <v>0.17007325183732283</v>
      </c>
      <c r="AG40">
        <f t="shared" si="7"/>
        <v>1.0562692340868192</v>
      </c>
      <c r="AH40">
        <f t="shared" si="8"/>
        <v>1.8648522201725269E-3</v>
      </c>
    </row>
    <row r="41" spans="1:34" x14ac:dyDescent="0.25">
      <c r="A41" s="1"/>
      <c r="B41" s="1" t="b">
        <v>0</v>
      </c>
      <c r="C41" s="1" t="s">
        <v>65</v>
      </c>
      <c r="D41" s="5">
        <v>43405.763182870403</v>
      </c>
      <c r="E41" s="3" t="s">
        <v>30</v>
      </c>
      <c r="F41" s="4" t="s">
        <v>161</v>
      </c>
      <c r="G41" s="1" t="s">
        <v>45</v>
      </c>
      <c r="H41" s="11">
        <v>100360.549</v>
      </c>
      <c r="I41" s="11">
        <v>1.3786572562574699</v>
      </c>
      <c r="J41" s="11">
        <f t="shared" si="11"/>
        <v>1383.6279912083337</v>
      </c>
      <c r="K41" s="11">
        <f t="shared" si="3"/>
        <v>97446.975000000006</v>
      </c>
      <c r="L41" s="11">
        <f t="shared" si="4"/>
        <v>1403.0405313198617</v>
      </c>
      <c r="M41" s="11">
        <f t="shared" si="1"/>
        <v>103090.16256710405</v>
      </c>
      <c r="N41" s="11">
        <f t="shared" si="2"/>
        <v>1496.5181818049041</v>
      </c>
      <c r="O41" s="11">
        <v>0.74692482577897301</v>
      </c>
      <c r="P41" s="11"/>
      <c r="Q41" s="11"/>
      <c r="R41" s="11">
        <f t="shared" si="9"/>
        <v>0.85514389992040063</v>
      </c>
      <c r="S41" s="11">
        <f t="shared" si="10"/>
        <v>1.2414543916803085E-2</v>
      </c>
      <c r="T41" s="11">
        <v>418932.37099999998</v>
      </c>
      <c r="U41" s="11">
        <v>0.93126222509527101</v>
      </c>
      <c r="V41" s="11">
        <v>94.516713384524806</v>
      </c>
      <c r="W41" s="12">
        <v>695954.35400000005</v>
      </c>
      <c r="X41" s="12">
        <v>1.0108691373877601</v>
      </c>
      <c r="Y41" s="12">
        <v>94.613949813880197</v>
      </c>
      <c r="AA41" s="14">
        <f t="shared" si="5"/>
        <v>94.565331599202494</v>
      </c>
      <c r="AB41">
        <f t="shared" si="6"/>
        <v>6.8756538575563575E-2</v>
      </c>
      <c r="AD41">
        <v>100.04164221386951</v>
      </c>
      <c r="AE41">
        <v>0.17038808322389784</v>
      </c>
      <c r="AG41">
        <f t="shared" si="7"/>
        <v>1.0579103411583997</v>
      </c>
      <c r="AH41">
        <f t="shared" si="8"/>
        <v>1.9591169816860344E-3</v>
      </c>
    </row>
    <row r="42" spans="1:34" x14ac:dyDescent="0.25">
      <c r="A42" s="1"/>
      <c r="B42" s="1" t="b">
        <v>0</v>
      </c>
      <c r="C42" s="1" t="s">
        <v>159</v>
      </c>
      <c r="D42" s="5">
        <v>43405.767615740697</v>
      </c>
      <c r="E42" s="3" t="s">
        <v>30</v>
      </c>
      <c r="F42" s="4" t="s">
        <v>161</v>
      </c>
      <c r="G42" s="1" t="s">
        <v>75</v>
      </c>
      <c r="H42" s="11">
        <v>39602.658000000003</v>
      </c>
      <c r="I42" s="11">
        <v>2.90497721994964</v>
      </c>
      <c r="J42" s="11">
        <f t="shared" si="11"/>
        <v>1150.4481933945638</v>
      </c>
      <c r="K42" s="11">
        <f t="shared" si="3"/>
        <v>36689.084000000003</v>
      </c>
      <c r="L42" s="11">
        <f t="shared" si="4"/>
        <v>1173.7237154270704</v>
      </c>
      <c r="M42" s="11">
        <f t="shared" si="1"/>
        <v>141452.76444143217</v>
      </c>
      <c r="N42" s="11">
        <f t="shared" si="2"/>
        <v>4563.4237144120098</v>
      </c>
      <c r="O42" s="11">
        <v>0.28121948038602701</v>
      </c>
      <c r="P42" s="11"/>
      <c r="Q42" s="11"/>
      <c r="R42" s="11">
        <f t="shared" si="9"/>
        <v>1.173365776392393</v>
      </c>
      <c r="S42" s="11">
        <f t="shared" si="10"/>
        <v>3.7854559593537257E-2</v>
      </c>
      <c r="T42" s="11">
        <v>417395.614</v>
      </c>
      <c r="U42" s="11">
        <v>1.0535313893371601</v>
      </c>
      <c r="V42" s="11">
        <v>94.170000571275395</v>
      </c>
      <c r="W42" s="12">
        <v>696646.12800000003</v>
      </c>
      <c r="X42" s="12">
        <v>0.75124285768698396</v>
      </c>
      <c r="Y42" s="12">
        <v>94.707995450842404</v>
      </c>
      <c r="AA42" s="14">
        <f t="shared" si="5"/>
        <v>94.438998011058899</v>
      </c>
      <c r="AB42">
        <f t="shared" si="6"/>
        <v>0.38041982758547194</v>
      </c>
      <c r="AD42">
        <v>364.10441153949751</v>
      </c>
      <c r="AE42">
        <v>0.38589786155777667</v>
      </c>
      <c r="AG42">
        <f t="shared" si="7"/>
        <v>3.8554455172942488</v>
      </c>
      <c r="AH42">
        <f t="shared" si="8"/>
        <v>1.6059096285135195E-2</v>
      </c>
    </row>
    <row r="43" spans="1:34" x14ac:dyDescent="0.25">
      <c r="A43" s="1"/>
      <c r="B43" s="1" t="b">
        <v>0</v>
      </c>
      <c r="C43" s="1" t="s">
        <v>181</v>
      </c>
      <c r="D43" s="5">
        <v>43405.772037037001</v>
      </c>
      <c r="E43" s="3" t="s">
        <v>30</v>
      </c>
      <c r="F43" s="4" t="s">
        <v>161</v>
      </c>
      <c r="G43" s="1" t="s">
        <v>121</v>
      </c>
      <c r="H43" s="11">
        <v>18034.82</v>
      </c>
      <c r="I43" s="11">
        <v>2.7721565538797499</v>
      </c>
      <c r="J43" s="11">
        <f t="shared" si="11"/>
        <v>499.95344461041594</v>
      </c>
      <c r="K43" s="11">
        <f t="shared" si="3"/>
        <v>15121.245999999999</v>
      </c>
      <c r="L43" s="11">
        <f t="shared" si="4"/>
        <v>551.40707399246435</v>
      </c>
      <c r="M43" s="11">
        <f t="shared" si="1"/>
        <v>15887.70124246633</v>
      </c>
      <c r="N43" s="11">
        <f t="shared" si="2"/>
        <v>580.69334069031913</v>
      </c>
      <c r="O43" s="11">
        <v>0.11590338267669199</v>
      </c>
      <c r="P43" s="11"/>
      <c r="Q43" s="11"/>
      <c r="R43" s="11">
        <f t="shared" si="9"/>
        <v>0.13179017728688899</v>
      </c>
      <c r="S43" s="11">
        <f t="shared" si="10"/>
        <v>4.8169601123439947E-3</v>
      </c>
      <c r="T43" s="11">
        <v>422451.39299999998</v>
      </c>
      <c r="U43" s="11">
        <v>1.13927500117271</v>
      </c>
      <c r="V43" s="11">
        <v>95.310651539683207</v>
      </c>
      <c r="W43" s="12">
        <v>702870.06400000001</v>
      </c>
      <c r="X43" s="12">
        <v>0.82636820965624602</v>
      </c>
      <c r="Y43" s="12">
        <v>95.554130208049202</v>
      </c>
      <c r="AA43" s="14">
        <f t="shared" si="5"/>
        <v>95.432390873866211</v>
      </c>
      <c r="AB43">
        <f t="shared" si="6"/>
        <v>0.17216541747586567</v>
      </c>
      <c r="AD43">
        <v>100.26960179460455</v>
      </c>
      <c r="AE43">
        <v>0.17044461619494741</v>
      </c>
      <c r="AG43">
        <f t="shared" si="7"/>
        <v>1.0506873072805198</v>
      </c>
      <c r="AH43">
        <f t="shared" si="8"/>
        <v>2.6043812535588673E-3</v>
      </c>
    </row>
    <row r="44" spans="1:34" x14ac:dyDescent="0.25">
      <c r="A44" s="1"/>
      <c r="B44" s="1" t="b">
        <v>0</v>
      </c>
      <c r="C44" s="1" t="s">
        <v>96</v>
      </c>
      <c r="D44" s="5">
        <v>43405.776458333297</v>
      </c>
      <c r="E44" s="3" t="s">
        <v>30</v>
      </c>
      <c r="F44" s="4" t="s">
        <v>161</v>
      </c>
      <c r="G44" s="1" t="s">
        <v>20</v>
      </c>
      <c r="H44" s="11">
        <v>27270.064999999999</v>
      </c>
      <c r="I44" s="11">
        <v>2.5035449118234498</v>
      </c>
      <c r="J44" s="11">
        <f t="shared" si="11"/>
        <v>682.71832475844747</v>
      </c>
      <c r="K44" s="11">
        <f t="shared" si="3"/>
        <v>24356.490999999998</v>
      </c>
      <c r="L44" s="11">
        <f t="shared" si="4"/>
        <v>721.24935038590615</v>
      </c>
      <c r="M44" s="11">
        <f t="shared" si="1"/>
        <v>25629.609121293131</v>
      </c>
      <c r="N44" s="11">
        <f t="shared" si="2"/>
        <v>760.54599471087568</v>
      </c>
      <c r="O44" s="11">
        <v>0.18669094445222301</v>
      </c>
      <c r="P44" s="11"/>
      <c r="Q44" s="11"/>
      <c r="R44" s="11">
        <f t="shared" si="9"/>
        <v>0.21260034276453618</v>
      </c>
      <c r="S44" s="11">
        <f t="shared" si="10"/>
        <v>6.3089033395847963E-3</v>
      </c>
      <c r="T44" s="11">
        <v>421240.09</v>
      </c>
      <c r="U44" s="11">
        <v>0.885466359243679</v>
      </c>
      <c r="V44" s="11">
        <v>95.037365476351397</v>
      </c>
      <c r="W44" s="12">
        <v>699951.89500000002</v>
      </c>
      <c r="X44" s="12">
        <v>0.705855686686506</v>
      </c>
      <c r="Y44" s="12">
        <v>95.1574095126077</v>
      </c>
      <c r="AA44" s="14">
        <f t="shared" si="5"/>
        <v>95.097387494479548</v>
      </c>
      <c r="AB44">
        <f t="shared" si="6"/>
        <v>8.4883952077835542E-2</v>
      </c>
      <c r="AD44">
        <v>100.0681448711007</v>
      </c>
      <c r="AE44">
        <v>0.17032261607609051</v>
      </c>
      <c r="AG44">
        <f t="shared" si="7"/>
        <v>1.0522701780520491</v>
      </c>
      <c r="AH44">
        <f t="shared" si="8"/>
        <v>2.022375919373215E-3</v>
      </c>
    </row>
    <row r="45" spans="1:34" x14ac:dyDescent="0.25">
      <c r="A45" s="1"/>
      <c r="B45" s="1" t="b">
        <v>0</v>
      </c>
      <c r="C45" s="1" t="s">
        <v>174</v>
      </c>
      <c r="D45" s="5">
        <v>43405.7808912037</v>
      </c>
      <c r="E45" s="3" t="s">
        <v>30</v>
      </c>
      <c r="F45" s="4" t="s">
        <v>161</v>
      </c>
      <c r="G45" s="1" t="s">
        <v>95</v>
      </c>
      <c r="H45" s="11">
        <v>480291.59600000002</v>
      </c>
      <c r="I45" s="11">
        <v>0.72919443624163705</v>
      </c>
      <c r="J45" s="11">
        <f t="shared" si="11"/>
        <v>3502.259595768161</v>
      </c>
      <c r="K45" s="11">
        <f t="shared" si="3"/>
        <v>477378.022</v>
      </c>
      <c r="L45" s="11">
        <f t="shared" si="4"/>
        <v>3509.9741581130302</v>
      </c>
      <c r="M45" s="11">
        <f t="shared" si="1"/>
        <v>501911.2319659862</v>
      </c>
      <c r="N45" s="11">
        <f t="shared" si="2"/>
        <v>3808.9239646511455</v>
      </c>
      <c r="O45" s="11">
        <v>3.6590719815885602</v>
      </c>
      <c r="P45" s="11"/>
      <c r="Q45" s="11"/>
      <c r="R45" s="11">
        <f t="shared" si="9"/>
        <v>4.1634072313918873</v>
      </c>
      <c r="S45" s="11">
        <f t="shared" si="10"/>
        <v>3.1602563117152864E-2</v>
      </c>
      <c r="T45" s="11">
        <v>421708.41800000001</v>
      </c>
      <c r="U45" s="11">
        <v>1.0709921652226499</v>
      </c>
      <c r="V45" s="11">
        <v>95.143026500445302</v>
      </c>
      <c r="W45" s="12">
        <v>700633.73199999996</v>
      </c>
      <c r="X45" s="12">
        <v>0.987665831146606</v>
      </c>
      <c r="Y45" s="12">
        <v>95.250104229335093</v>
      </c>
      <c r="AA45" s="14">
        <f t="shared" si="5"/>
        <v>95.196565364890205</v>
      </c>
      <c r="AB45">
        <f t="shared" si="6"/>
        <v>7.5715388212026252E-2</v>
      </c>
      <c r="AD45">
        <v>100.08886710168356</v>
      </c>
      <c r="AE45">
        <v>0.17035788727808876</v>
      </c>
      <c r="AG45">
        <f t="shared" si="7"/>
        <v>1.051391578236474</v>
      </c>
      <c r="AH45">
        <f t="shared" si="8"/>
        <v>1.9752804106113945E-3</v>
      </c>
    </row>
    <row r="46" spans="1:34" x14ac:dyDescent="0.25">
      <c r="A46" s="1"/>
      <c r="B46" s="1" t="b">
        <v>0</v>
      </c>
      <c r="C46" s="1" t="s">
        <v>56</v>
      </c>
      <c r="D46" s="5">
        <v>43405.785324074102</v>
      </c>
      <c r="E46" s="3" t="s">
        <v>30</v>
      </c>
      <c r="F46" s="4" t="s">
        <v>161</v>
      </c>
      <c r="G46" s="1" t="s">
        <v>89</v>
      </c>
      <c r="H46" s="11">
        <v>1277505.273</v>
      </c>
      <c r="I46" s="11">
        <v>2.0008091135368802</v>
      </c>
      <c r="J46" s="11">
        <f t="shared" si="11"/>
        <v>25560.4419280982</v>
      </c>
      <c r="K46" s="11">
        <f t="shared" si="3"/>
        <v>1274591.699</v>
      </c>
      <c r="L46" s="11">
        <f t="shared" si="4"/>
        <v>25561.500110012159</v>
      </c>
      <c r="M46" s="11">
        <f t="shared" si="1"/>
        <v>1345280.4856531261</v>
      </c>
      <c r="N46" s="11">
        <f t="shared" si="2"/>
        <v>27105.298027588498</v>
      </c>
      <c r="O46" s="11">
        <v>9.7696637860220896</v>
      </c>
      <c r="P46" s="11"/>
      <c r="Q46" s="11"/>
      <c r="R46" s="11">
        <f t="shared" si="9"/>
        <v>11.159245192182079</v>
      </c>
      <c r="S46" s="11">
        <f t="shared" si="10"/>
        <v>0.22484854075888466</v>
      </c>
      <c r="T46" s="11">
        <v>420850.16600000003</v>
      </c>
      <c r="U46" s="11">
        <v>0.93187395982863597</v>
      </c>
      <c r="V46" s="11">
        <v>94.949393437184895</v>
      </c>
      <c r="W46" s="12">
        <v>697499.44200000004</v>
      </c>
      <c r="X46" s="12">
        <v>0.82740608663179704</v>
      </c>
      <c r="Y46" s="12">
        <v>94.824002208336594</v>
      </c>
      <c r="AA46" s="14">
        <f t="shared" si="5"/>
        <v>94.886697822760738</v>
      </c>
      <c r="AB46">
        <f t="shared" si="6"/>
        <v>8.8664988219947727E-2</v>
      </c>
      <c r="AD46">
        <v>100.14910894930047</v>
      </c>
      <c r="AE46">
        <v>0.17046042461888419</v>
      </c>
      <c r="AG46">
        <f t="shared" si="7"/>
        <v>1.0554599458858756</v>
      </c>
      <c r="AH46">
        <f t="shared" si="8"/>
        <v>2.0493839918973127E-3</v>
      </c>
    </row>
    <row r="47" spans="1:34" x14ac:dyDescent="0.25">
      <c r="A47" s="1"/>
      <c r="B47" s="1" t="b">
        <v>0</v>
      </c>
      <c r="C47" s="1" t="s">
        <v>79</v>
      </c>
      <c r="D47" s="5">
        <v>43405.7897337963</v>
      </c>
      <c r="E47" s="3" t="s">
        <v>30</v>
      </c>
      <c r="F47" s="4" t="s">
        <v>161</v>
      </c>
      <c r="G47" s="1" t="s">
        <v>15</v>
      </c>
      <c r="H47" s="11">
        <v>825829.17599999998</v>
      </c>
      <c r="I47" s="11">
        <v>1.0945268000322099</v>
      </c>
      <c r="J47" s="11">
        <f t="shared" si="11"/>
        <v>9038.921653805166</v>
      </c>
      <c r="K47" s="11">
        <f t="shared" si="3"/>
        <v>822915.60199999996</v>
      </c>
      <c r="L47" s="11">
        <f t="shared" si="4"/>
        <v>9041.9135683824716</v>
      </c>
      <c r="M47" s="11">
        <f t="shared" si="1"/>
        <v>858762.05398105911</v>
      </c>
      <c r="N47" s="11">
        <f t="shared" si="2"/>
        <v>9614.221209710011</v>
      </c>
      <c r="O47" s="11">
        <v>6.3075954143743198</v>
      </c>
      <c r="P47" s="11"/>
      <c r="Q47" s="11"/>
      <c r="R47" s="11">
        <f t="shared" si="9"/>
        <v>7.1235228818947611</v>
      </c>
      <c r="S47" s="11">
        <f t="shared" si="10"/>
        <v>7.9759263483093465E-2</v>
      </c>
      <c r="T47" s="11">
        <v>422285.03100000002</v>
      </c>
      <c r="U47" s="11">
        <v>0.96280940210643096</v>
      </c>
      <c r="V47" s="11">
        <v>95.273118060390203</v>
      </c>
      <c r="W47" s="12">
        <v>702093.90500000003</v>
      </c>
      <c r="X47" s="12">
        <v>0.81530091419770201</v>
      </c>
      <c r="Y47" s="12">
        <v>95.448612556997006</v>
      </c>
      <c r="AA47" s="14">
        <f t="shared" si="5"/>
        <v>95.360865308693604</v>
      </c>
      <c r="AB47">
        <f t="shared" si="6"/>
        <v>0.12409334861158952</v>
      </c>
      <c r="AD47">
        <v>99.514813381682416</v>
      </c>
      <c r="AE47">
        <v>0.16993329899596107</v>
      </c>
      <c r="AG47">
        <f t="shared" si="7"/>
        <v>1.0435603018024431</v>
      </c>
      <c r="AH47">
        <f t="shared" si="8"/>
        <v>2.240460609212451E-3</v>
      </c>
    </row>
    <row r="48" spans="1:34" x14ac:dyDescent="0.25">
      <c r="A48" s="1"/>
      <c r="B48" s="1" t="b">
        <v>0</v>
      </c>
      <c r="C48" s="1" t="s">
        <v>85</v>
      </c>
      <c r="D48" s="5">
        <v>43405.794166666703</v>
      </c>
      <c r="E48" s="3" t="s">
        <v>30</v>
      </c>
      <c r="F48" s="4" t="s">
        <v>161</v>
      </c>
      <c r="G48" s="1" t="s">
        <v>58</v>
      </c>
      <c r="H48" s="11">
        <v>301792.84299999999</v>
      </c>
      <c r="I48" s="11">
        <v>1.1445891817063301</v>
      </c>
      <c r="J48" s="11">
        <f t="shared" si="11"/>
        <v>3454.2882321419693</v>
      </c>
      <c r="K48" s="11">
        <f t="shared" si="3"/>
        <v>298879.26899999997</v>
      </c>
      <c r="L48" s="11">
        <f t="shared" si="4"/>
        <v>3462.1096899413228</v>
      </c>
      <c r="M48" s="11">
        <f t="shared" si="1"/>
        <v>314691.77520268527</v>
      </c>
      <c r="N48" s="11">
        <f t="shared" si="2"/>
        <v>3840.3682401279389</v>
      </c>
      <c r="O48" s="11">
        <v>2.2908904655765001</v>
      </c>
      <c r="P48" s="11"/>
      <c r="Q48" s="11"/>
      <c r="R48" s="11">
        <f t="shared" si="9"/>
        <v>2.610401858126179</v>
      </c>
      <c r="S48" s="11">
        <f t="shared" si="10"/>
        <v>3.1859045436623906E-2</v>
      </c>
      <c r="T48" s="11">
        <v>423294.35700000002</v>
      </c>
      <c r="U48" s="11">
        <v>0.83120706374801501</v>
      </c>
      <c r="V48" s="11">
        <v>95.500835426861101</v>
      </c>
      <c r="W48" s="12">
        <v>699065.45200000005</v>
      </c>
      <c r="X48" s="12">
        <v>0.702775005200586</v>
      </c>
      <c r="Y48" s="12">
        <v>95.036898917289406</v>
      </c>
      <c r="AA48" s="14">
        <f t="shared" si="5"/>
        <v>95.268867172075261</v>
      </c>
      <c r="AB48">
        <f t="shared" si="6"/>
        <v>0.32805265195816341</v>
      </c>
      <c r="AD48">
        <v>100.3091617302142</v>
      </c>
      <c r="AE48">
        <v>0.17051186380946309</v>
      </c>
      <c r="AG48">
        <f t="shared" si="7"/>
        <v>1.0529059986515334</v>
      </c>
      <c r="AH48">
        <f t="shared" si="8"/>
        <v>4.0433257475771499E-3</v>
      </c>
    </row>
    <row r="49" spans="1:34" x14ac:dyDescent="0.25">
      <c r="A49" s="1"/>
      <c r="B49" s="1" t="b">
        <v>0</v>
      </c>
      <c r="C49" s="1" t="s">
        <v>196</v>
      </c>
      <c r="D49" s="5">
        <v>43405.798587963</v>
      </c>
      <c r="E49" s="3" t="s">
        <v>30</v>
      </c>
      <c r="F49" s="4" t="s">
        <v>161</v>
      </c>
      <c r="G49" s="1" t="s">
        <v>35</v>
      </c>
      <c r="H49" s="11">
        <v>107850.22500000001</v>
      </c>
      <c r="I49" s="11">
        <v>1.6077011816314599</v>
      </c>
      <c r="J49" s="11">
        <f t="shared" si="11"/>
        <v>1733.9093417171882</v>
      </c>
      <c r="K49" s="11">
        <f t="shared" si="3"/>
        <v>104936.65100000001</v>
      </c>
      <c r="L49" s="11">
        <f t="shared" si="4"/>
        <v>1749.4393158281437</v>
      </c>
      <c r="M49" s="11">
        <f t="shared" si="1"/>
        <v>109308.42408502284</v>
      </c>
      <c r="N49" s="11">
        <f t="shared" si="2"/>
        <v>1833.5626666649905</v>
      </c>
      <c r="O49" s="11">
        <v>0.80433271290364805</v>
      </c>
      <c r="P49" s="11"/>
      <c r="Q49" s="11"/>
      <c r="R49" s="11">
        <f t="shared" si="9"/>
        <v>0.90672504280294008</v>
      </c>
      <c r="S49" s="11">
        <f t="shared" si="10"/>
        <v>1.5210300791743583E-2</v>
      </c>
      <c r="T49" s="11">
        <v>426190.93400000001</v>
      </c>
      <c r="U49" s="11">
        <v>0.93710565699264603</v>
      </c>
      <c r="V49" s="11">
        <v>96.154341713452695</v>
      </c>
      <c r="W49" s="12">
        <v>706548.99600000004</v>
      </c>
      <c r="X49" s="12">
        <v>0.81985099613313495</v>
      </c>
      <c r="Y49" s="12">
        <v>96.054275491451904</v>
      </c>
      <c r="AA49" s="14">
        <f t="shared" si="5"/>
        <v>96.104308602452306</v>
      </c>
      <c r="AB49">
        <f t="shared" si="6"/>
        <v>7.0757504144477859E-2</v>
      </c>
      <c r="AD49">
        <v>100.10811685913974</v>
      </c>
      <c r="AE49">
        <v>0.17039065219148766</v>
      </c>
      <c r="AG49">
        <f t="shared" si="7"/>
        <v>1.0416610692580881</v>
      </c>
      <c r="AH49">
        <f t="shared" si="8"/>
        <v>1.9317420119217008E-3</v>
      </c>
    </row>
    <row r="50" spans="1:34" x14ac:dyDescent="0.25">
      <c r="A50" s="1"/>
      <c r="B50" s="1" t="b">
        <v>0</v>
      </c>
      <c r="C50" s="1" t="s">
        <v>128</v>
      </c>
      <c r="D50" s="5">
        <v>43405.8030208333</v>
      </c>
      <c r="E50" s="3" t="s">
        <v>30</v>
      </c>
      <c r="F50" s="4" t="s">
        <v>161</v>
      </c>
      <c r="G50" s="1" t="s">
        <v>104</v>
      </c>
      <c r="H50" s="11">
        <v>40182.692999999999</v>
      </c>
      <c r="I50" s="11">
        <v>2.5711519334973101</v>
      </c>
      <c r="J50" s="11">
        <f t="shared" si="11"/>
        <v>1033.1580880007882</v>
      </c>
      <c r="K50" s="11">
        <f t="shared" si="3"/>
        <v>37269.118999999999</v>
      </c>
      <c r="L50" s="11">
        <f t="shared" si="4"/>
        <v>1059.0146123980326</v>
      </c>
      <c r="M50" s="11">
        <f t="shared" si="1"/>
        <v>38923.56500036404</v>
      </c>
      <c r="N50" s="11">
        <f t="shared" si="2"/>
        <v>1109.0380596320085</v>
      </c>
      <c r="O50" s="11">
        <v>0.28566541153289599</v>
      </c>
      <c r="P50" s="11"/>
      <c r="Q50" s="11"/>
      <c r="R50" s="11">
        <f t="shared" si="9"/>
        <v>0.32287512546650882</v>
      </c>
      <c r="S50" s="11">
        <f t="shared" si="10"/>
        <v>9.1997363922982859E-3</v>
      </c>
      <c r="T50" s="11">
        <v>425696.43300000002</v>
      </c>
      <c r="U50" s="11">
        <v>0.99198816932859801</v>
      </c>
      <c r="V50" s="11">
        <v>96.042775712540006</v>
      </c>
      <c r="W50" s="12">
        <v>705239.24300000002</v>
      </c>
      <c r="X50" s="12">
        <v>0.60863864840841098</v>
      </c>
      <c r="Y50" s="12">
        <v>95.876216537012795</v>
      </c>
      <c r="AA50" s="14">
        <f t="shared" si="5"/>
        <v>95.959496124776393</v>
      </c>
      <c r="AB50">
        <f t="shared" si="6"/>
        <v>0.11777512248413191</v>
      </c>
      <c r="AD50">
        <v>100.21931789734325</v>
      </c>
      <c r="AE50">
        <v>0.17057992691427329</v>
      </c>
      <c r="AG50">
        <f t="shared" si="7"/>
        <v>1.0443918730776556</v>
      </c>
      <c r="AH50">
        <f t="shared" si="8"/>
        <v>2.1915806970695235E-3</v>
      </c>
    </row>
  </sheetData>
  <mergeCells count="4">
    <mergeCell ref="A1:G1"/>
    <mergeCell ref="H1:S1"/>
    <mergeCell ref="T1:V1"/>
    <mergeCell ref="W1:Y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zoomScale="60" zoomScaleNormal="60" workbookViewId="0">
      <selection activeCell="F1" sqref="F1:G6"/>
    </sheetView>
  </sheetViews>
  <sheetFormatPr defaultRowHeight="15" x14ac:dyDescent="0.25"/>
  <cols>
    <col min="1" max="1" width="27.42578125" bestFit="1" customWidth="1"/>
    <col min="2" max="2" width="37.42578125" bestFit="1" customWidth="1"/>
    <col min="3" max="3" width="35.28515625" customWidth="1"/>
    <col min="4" max="4" width="34.85546875" bestFit="1" customWidth="1"/>
    <col min="5" max="5" width="34.85546875" customWidth="1"/>
    <col min="6" max="6" width="35.28515625" bestFit="1" customWidth="1"/>
    <col min="7" max="7" width="36.5703125" bestFit="1" customWidth="1"/>
    <col min="8" max="8" width="42.5703125" bestFit="1" customWidth="1"/>
    <col min="9" max="9" width="47.85546875" bestFit="1" customWidth="1"/>
    <col min="10" max="11" width="34.42578125" bestFit="1" customWidth="1"/>
    <col min="12" max="13" width="29" bestFit="1" customWidth="1"/>
    <col min="14" max="14" width="27.5703125" bestFit="1" customWidth="1"/>
    <col min="15" max="15" width="26.5703125" bestFit="1" customWidth="1"/>
    <col min="16" max="16" width="18.7109375" bestFit="1" customWidth="1"/>
    <col min="17" max="17" width="27.28515625" bestFit="1" customWidth="1"/>
    <col min="18" max="18" width="17.5703125" customWidth="1"/>
    <col min="19" max="19" width="9.140625" customWidth="1"/>
    <col min="20" max="20" width="25.5703125" bestFit="1" customWidth="1"/>
    <col min="21" max="21" width="31.28515625" bestFit="1" customWidth="1"/>
    <col min="22" max="22" width="26.5703125" customWidth="1"/>
    <col min="23" max="23" width="12" bestFit="1" customWidth="1"/>
    <col min="24" max="24" width="14.7109375" bestFit="1" customWidth="1"/>
  </cols>
  <sheetData>
    <row r="1" spans="1:11" x14ac:dyDescent="0.25">
      <c r="A1" s="9" t="s">
        <v>198</v>
      </c>
      <c r="B1" s="9" t="s">
        <v>197</v>
      </c>
      <c r="C1" s="9" t="s">
        <v>234</v>
      </c>
      <c r="D1" s="9" t="s">
        <v>199</v>
      </c>
      <c r="E1" s="9" t="s">
        <v>235</v>
      </c>
      <c r="F1" s="9" t="s">
        <v>237</v>
      </c>
      <c r="G1" s="9" t="s">
        <v>236</v>
      </c>
      <c r="H1" s="22"/>
      <c r="I1" s="22"/>
      <c r="J1" s="22"/>
      <c r="K1" s="22"/>
    </row>
    <row r="2" spans="1:11" x14ac:dyDescent="0.25">
      <c r="A2" s="8" t="s">
        <v>200</v>
      </c>
      <c r="B2" s="8">
        <v>19908.896519322912</v>
      </c>
      <c r="C2" s="17">
        <v>144.96532413967179</v>
      </c>
      <c r="D2" s="8">
        <v>5.1749000000000001</v>
      </c>
      <c r="E2" s="17">
        <v>1E-4</v>
      </c>
      <c r="F2" s="8">
        <f>(B2*D2)/1000</f>
        <v>103.02654859784414</v>
      </c>
      <c r="G2" s="17">
        <f>F2*SQRT(((C2/B2)^2)+((E2/D2)^2))</f>
        <v>0.75018369767572468</v>
      </c>
    </row>
    <row r="3" spans="1:11" x14ac:dyDescent="0.25">
      <c r="A3" s="8" t="s">
        <v>201</v>
      </c>
      <c r="B3" s="8">
        <v>19908.896519322912</v>
      </c>
      <c r="C3" s="17">
        <v>144.96532413967179</v>
      </c>
      <c r="D3" s="8">
        <v>5.2042999999999999</v>
      </c>
      <c r="E3" s="17">
        <v>1E-4</v>
      </c>
      <c r="F3" s="8">
        <f t="shared" ref="F3:F6" si="0">(B3*D3)/1000</f>
        <v>103.61187015551222</v>
      </c>
      <c r="G3" s="17">
        <f t="shared" ref="G3:G6" si="1">F3*SQRT(((C3/B3)^2)+((E3/D3)^2))</f>
        <v>0.75444566328157614</v>
      </c>
    </row>
    <row r="4" spans="1:11" x14ac:dyDescent="0.25">
      <c r="A4" s="8" t="s">
        <v>202</v>
      </c>
      <c r="B4" s="8">
        <v>19908.896519322912</v>
      </c>
      <c r="C4" s="17">
        <v>144.96532413967179</v>
      </c>
      <c r="D4" s="8">
        <v>5.2145000000000001</v>
      </c>
      <c r="E4" s="17">
        <v>1E-4</v>
      </c>
      <c r="F4" s="8">
        <f t="shared" si="0"/>
        <v>103.81494090000933</v>
      </c>
      <c r="G4" s="17">
        <f t="shared" si="1"/>
        <v>0.75592430444945702</v>
      </c>
    </row>
    <row r="5" spans="1:11" x14ac:dyDescent="0.25">
      <c r="A5" s="8" t="s">
        <v>203</v>
      </c>
      <c r="B5" s="8">
        <v>19908.896519322912</v>
      </c>
      <c r="C5" s="17">
        <v>144.96532413967179</v>
      </c>
      <c r="D5" s="8">
        <v>5.2137000000000002</v>
      </c>
      <c r="E5" s="17">
        <v>1E-4</v>
      </c>
      <c r="F5" s="8">
        <f t="shared" si="0"/>
        <v>103.79901378279388</v>
      </c>
      <c r="G5" s="17">
        <f t="shared" si="1"/>
        <v>0.75580833259242608</v>
      </c>
    </row>
    <row r="6" spans="1:11" x14ac:dyDescent="0.25">
      <c r="A6" s="8" t="s">
        <v>204</v>
      </c>
      <c r="B6" s="8">
        <v>19908.896519322912</v>
      </c>
      <c r="C6" s="17">
        <v>144.96532413967179</v>
      </c>
      <c r="D6" s="8">
        <v>5.2390999999999996</v>
      </c>
      <c r="E6" s="17">
        <v>1E-4</v>
      </c>
      <c r="F6" s="8">
        <f t="shared" si="0"/>
        <v>104.30469975438467</v>
      </c>
      <c r="G6" s="17">
        <f t="shared" si="1"/>
        <v>0.75949043911313141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topLeftCell="K1" workbookViewId="0">
      <selection activeCell="T1" sqref="T1:W1048576"/>
    </sheetView>
  </sheetViews>
  <sheetFormatPr defaultRowHeight="15" x14ac:dyDescent="0.25"/>
  <cols>
    <col min="1" max="1" width="11.42578125" bestFit="1" customWidth="1"/>
    <col min="2" max="2" width="12" bestFit="1" customWidth="1"/>
    <col min="3" max="3" width="12.140625" style="25" bestFit="1" customWidth="1"/>
    <col min="4" max="4" width="12" bestFit="1" customWidth="1"/>
    <col min="5" max="5" width="12" style="25" customWidth="1"/>
    <col min="6" max="6" width="9.5703125" customWidth="1"/>
    <col min="7" max="7" width="9.5703125" style="25" customWidth="1"/>
    <col min="8" max="8" width="13.28515625" bestFit="1" customWidth="1"/>
    <col min="9" max="9" width="14.85546875" style="25" bestFit="1" customWidth="1"/>
    <col min="10" max="10" width="20.7109375" bestFit="1" customWidth="1"/>
    <col min="11" max="11" width="22.42578125" style="25" bestFit="1" customWidth="1"/>
    <col min="12" max="12" width="16.140625" bestFit="1" customWidth="1"/>
    <col min="13" max="13" width="17.85546875" style="25" bestFit="1" customWidth="1"/>
    <col min="14" max="14" width="11.5703125" bestFit="1" customWidth="1"/>
    <col min="15" max="15" width="13.28515625" style="25" bestFit="1" customWidth="1"/>
    <col min="16" max="16" width="22.5703125" bestFit="1" customWidth="1"/>
    <col min="17" max="17" width="24.140625" style="25" bestFit="1" customWidth="1"/>
    <col min="20" max="20" width="20.42578125" bestFit="1" customWidth="1"/>
    <col min="21" max="21" width="22.140625" style="25" bestFit="1" customWidth="1"/>
    <col min="22" max="22" width="12.5703125" bestFit="1" customWidth="1"/>
    <col min="23" max="23" width="14.28515625" style="25" bestFit="1" customWidth="1"/>
  </cols>
  <sheetData>
    <row r="1" spans="1:23" ht="15.75" thickBot="1" x14ac:dyDescent="0.3">
      <c r="A1" s="40" t="s">
        <v>30</v>
      </c>
      <c r="B1" s="41" t="s">
        <v>226</v>
      </c>
      <c r="C1" s="28" t="s">
        <v>227</v>
      </c>
      <c r="D1" s="41" t="s">
        <v>220</v>
      </c>
      <c r="E1" s="28" t="s">
        <v>228</v>
      </c>
      <c r="F1" s="27" t="s">
        <v>221</v>
      </c>
      <c r="G1" s="28" t="s">
        <v>229</v>
      </c>
      <c r="H1" s="27" t="s">
        <v>222</v>
      </c>
      <c r="I1" s="28" t="s">
        <v>230</v>
      </c>
      <c r="J1" s="27" t="s">
        <v>231</v>
      </c>
      <c r="K1" s="28" t="s">
        <v>232</v>
      </c>
      <c r="L1" s="27" t="s">
        <v>223</v>
      </c>
      <c r="M1" s="28" t="s">
        <v>233</v>
      </c>
      <c r="N1" s="42" t="s">
        <v>224</v>
      </c>
      <c r="O1" s="53" t="s">
        <v>241</v>
      </c>
      <c r="P1" s="42" t="s">
        <v>225</v>
      </c>
      <c r="Q1" s="53" t="s">
        <v>240</v>
      </c>
      <c r="T1" s="61" t="s">
        <v>238</v>
      </c>
      <c r="U1" s="67" t="s">
        <v>239</v>
      </c>
      <c r="V1" s="62" t="s">
        <v>242</v>
      </c>
      <c r="W1" s="69" t="s">
        <v>243</v>
      </c>
    </row>
    <row r="2" spans="1:23" x14ac:dyDescent="0.25">
      <c r="A2" s="38" t="s">
        <v>12</v>
      </c>
      <c r="B2" s="30">
        <v>9.3215758922142053E-2</v>
      </c>
      <c r="C2" s="31">
        <v>4.2509929764442686E-3</v>
      </c>
      <c r="D2" s="30">
        <v>0.49993785577568423</v>
      </c>
      <c r="E2" s="31">
        <v>3.9302481507861805E-5</v>
      </c>
      <c r="F2" s="32">
        <v>1.090533872568894E-3</v>
      </c>
      <c r="G2" s="31">
        <v>6.9159134972373499E-6</v>
      </c>
      <c r="H2" s="32">
        <v>2.0111999999999997</v>
      </c>
      <c r="I2" s="31">
        <v>1.4142135623730951E-4</v>
      </c>
      <c r="J2" s="32">
        <f>(((B2/D2)/F2)/1000)*H2</f>
        <v>0.34386614299703455</v>
      </c>
      <c r="K2" s="31">
        <f>J2*SQRT(((C2/B2)^2)+((E2/D2)^2)+((G2/F2)^2)+((I2/H2)^2))</f>
        <v>1.5832546766666098E-2</v>
      </c>
      <c r="L2" s="32">
        <f>SUM(J2:J$2)</f>
        <v>0.34386614299703455</v>
      </c>
      <c r="M2" s="31">
        <f>SQRT((K2^2))</f>
        <v>1.5832546766666098E-2</v>
      </c>
      <c r="N2" s="32">
        <f>J2/L$9*100</f>
        <v>0.34263358577657987</v>
      </c>
      <c r="O2" s="54">
        <f>N2*SQRT(((K2/J2)^2)+((K$9/J$9)^2))</f>
        <v>2.2588959428993936E-2</v>
      </c>
      <c r="P2" s="50">
        <f t="shared" ref="P2:P9" si="0">L2/L$9*100</f>
        <v>0.34263358577657987</v>
      </c>
      <c r="Q2" s="57">
        <f>P2*SQRT(((M2/L2)^2)+((M$9/L$9)^2))</f>
        <v>1.5962206224702961E-2</v>
      </c>
      <c r="T2" s="61"/>
      <c r="U2" s="67"/>
      <c r="V2" s="62"/>
      <c r="W2" s="69"/>
    </row>
    <row r="3" spans="1:23" x14ac:dyDescent="0.25">
      <c r="A3" s="33" t="s">
        <v>136</v>
      </c>
      <c r="B3" s="29">
        <v>0.18082028717717746</v>
      </c>
      <c r="C3" s="17">
        <v>5.9091314023284802E-3</v>
      </c>
      <c r="D3" s="29">
        <v>0.47554854067480845</v>
      </c>
      <c r="E3" s="17">
        <v>4.0519039286744657E-5</v>
      </c>
      <c r="F3" s="8">
        <v>1.0582687707346664E-3</v>
      </c>
      <c r="G3" s="17">
        <v>6.9610180756487158E-6</v>
      </c>
      <c r="H3" s="8">
        <v>1.8379000000000003</v>
      </c>
      <c r="I3" s="17">
        <v>1.4142135623730951E-4</v>
      </c>
      <c r="J3" s="8">
        <f t="shared" ref="J3:J41" si="1">(((B3/D3)/F3)/1000)*H3</f>
        <v>0.66035610726490035</v>
      </c>
      <c r="K3" s="17">
        <f t="shared" ref="K3:K41" si="2">J3*SQRT(((C3/B3)^2)+((E3/D3)^2)+((G3/F3)^2)+((I3/H3)^2))</f>
        <v>2.2013096771476569E-2</v>
      </c>
      <c r="L3" s="15">
        <f>SUM(J$2:J3)</f>
        <v>1.0042222502619349</v>
      </c>
      <c r="M3" s="17">
        <f>SQRT((K3^2)+(K2^2))</f>
        <v>2.7115419351156293E-2</v>
      </c>
      <c r="N3" s="8">
        <f t="shared" ref="N3:N9" si="3">J3/L$9*100</f>
        <v>0.65798912027110446</v>
      </c>
      <c r="O3" s="55">
        <f t="shared" ref="O3:O9" si="4">N3*SQRT(((K3/J3)^2)+((K$9/J$9)^2))</f>
        <v>3.8014053964815143E-2</v>
      </c>
      <c r="P3" s="51">
        <f t="shared" si="0"/>
        <v>1.0006227060476844</v>
      </c>
      <c r="Q3" s="58">
        <f t="shared" ref="Q3:Q9" si="5">P3*SQRT(((M3/L3)^2)+((M$9/L$9)^2))</f>
        <v>2.7936400388914935E-2</v>
      </c>
      <c r="T3" s="63"/>
      <c r="U3" s="24"/>
      <c r="V3" s="64"/>
      <c r="W3" s="70"/>
    </row>
    <row r="4" spans="1:23" x14ac:dyDescent="0.25">
      <c r="A4" s="33" t="s">
        <v>116</v>
      </c>
      <c r="B4" s="29">
        <v>9.878507402599535</v>
      </c>
      <c r="C4" s="17">
        <v>6.1709037834818209E-2</v>
      </c>
      <c r="D4" s="29">
        <v>0.44363676413899455</v>
      </c>
      <c r="E4" s="17">
        <v>4.2599679085616892E-5</v>
      </c>
      <c r="F4" s="8">
        <v>9.9097278029493664E-4</v>
      </c>
      <c r="G4" s="17">
        <v>6.9723772834079203E-6</v>
      </c>
      <c r="H4" s="8">
        <v>1.6112000000000002</v>
      </c>
      <c r="I4" s="17">
        <v>1.4142135623730951E-4</v>
      </c>
      <c r="J4" s="8">
        <f t="shared" si="1"/>
        <v>36.203580863324241</v>
      </c>
      <c r="K4" s="17">
        <f t="shared" si="2"/>
        <v>0.34066623275309249</v>
      </c>
      <c r="L4" s="15">
        <f>SUM(J$2:J4)</f>
        <v>37.207803113586174</v>
      </c>
      <c r="M4" s="17">
        <f>SQRT((K4^2)+(K2^2)+(K3^2))</f>
        <v>0.34174365847045829</v>
      </c>
      <c r="N4" s="8">
        <f t="shared" si="3"/>
        <v>36.073812388270298</v>
      </c>
      <c r="O4" s="55">
        <f t="shared" si="4"/>
        <v>1.7356851347607001</v>
      </c>
      <c r="P4" s="51">
        <f t="shared" si="0"/>
        <v>37.074435094317984</v>
      </c>
      <c r="Q4" s="58">
        <f t="shared" si="5"/>
        <v>0.43037399123573178</v>
      </c>
      <c r="T4" s="63"/>
      <c r="U4" s="24"/>
      <c r="V4" s="64"/>
      <c r="W4" s="70"/>
    </row>
    <row r="5" spans="1:23" x14ac:dyDescent="0.25">
      <c r="A5" s="33" t="s">
        <v>8</v>
      </c>
      <c r="B5" s="29">
        <v>13.071948378999144</v>
      </c>
      <c r="C5" s="17">
        <v>0.13719146771505136</v>
      </c>
      <c r="D5" s="29">
        <v>0.4415357766143107</v>
      </c>
      <c r="E5" s="17">
        <v>4.2824804730801793E-5</v>
      </c>
      <c r="F5" s="8">
        <v>9.8736176935231338E-4</v>
      </c>
      <c r="G5" s="17">
        <v>6.9817054291049242E-6</v>
      </c>
      <c r="H5" s="8">
        <v>1.5939000000000005</v>
      </c>
      <c r="I5" s="17">
        <v>1.4142135623730951E-4</v>
      </c>
      <c r="J5" s="8">
        <f t="shared" si="1"/>
        <v>47.792438311950782</v>
      </c>
      <c r="K5" s="17">
        <f t="shared" si="2"/>
        <v>0.60484262614910245</v>
      </c>
      <c r="L5" s="15">
        <f>SUM(J$2:J5)</f>
        <v>85.000241425536956</v>
      </c>
      <c r="M5" s="17">
        <f>SQRT((K5^2)+(K3^2)+(K2^2)+(K4^2))</f>
        <v>0.69471096904519669</v>
      </c>
      <c r="N5" s="8">
        <f t="shared" si="3"/>
        <v>47.621130621082713</v>
      </c>
      <c r="O5" s="55">
        <f t="shared" si="4"/>
        <v>2.3264555904341111</v>
      </c>
      <c r="P5" s="51">
        <f t="shared" si="0"/>
        <v>84.69556571540069</v>
      </c>
      <c r="Q5" s="58">
        <f t="shared" si="5"/>
        <v>0.91688109624180147</v>
      </c>
      <c r="T5" s="63"/>
      <c r="U5" s="24"/>
      <c r="V5" s="64"/>
      <c r="W5" s="70"/>
    </row>
    <row r="6" spans="1:23" x14ac:dyDescent="0.25">
      <c r="A6" s="33" t="s">
        <v>88</v>
      </c>
      <c r="B6" s="29">
        <v>3.1191884989006029</v>
      </c>
      <c r="C6" s="17">
        <v>3.2942375941188456E-2</v>
      </c>
      <c r="D6" s="29">
        <v>0.44530050449660025</v>
      </c>
      <c r="E6" s="17">
        <v>4.2446007485264416E-5</v>
      </c>
      <c r="F6" s="8">
        <v>9.5561324263217684E-4</v>
      </c>
      <c r="G6" s="17">
        <v>6.9661949751516193E-6</v>
      </c>
      <c r="H6" s="8">
        <v>1.6241000000000003</v>
      </c>
      <c r="I6" s="17">
        <v>1.4142135623730951E-4</v>
      </c>
      <c r="J6" s="8">
        <f t="shared" si="1"/>
        <v>11.90471603538578</v>
      </c>
      <c r="K6" s="17">
        <f t="shared" si="2"/>
        <v>0.1527780443337676</v>
      </c>
      <c r="L6" s="15">
        <f>SUM(J$2:J6)</f>
        <v>96.904957460922731</v>
      </c>
      <c r="M6" s="17">
        <f>SQRT((K6^2)+(K4^2)+(K3^2)+(K5^2)+(K2^2))</f>
        <v>0.71131178912075321</v>
      </c>
      <c r="N6" s="8">
        <f t="shared" si="3"/>
        <v>11.862044652914129</v>
      </c>
      <c r="O6" s="55">
        <f t="shared" si="4"/>
        <v>0.58005148472248025</v>
      </c>
      <c r="P6" s="51">
        <f t="shared" si="0"/>
        <v>96.557610368314812</v>
      </c>
      <c r="Q6" s="58">
        <f t="shared" si="5"/>
        <v>0.98600011451456993</v>
      </c>
      <c r="T6" s="63"/>
      <c r="U6" s="24"/>
      <c r="V6" s="64"/>
      <c r="W6" s="70"/>
    </row>
    <row r="7" spans="1:23" x14ac:dyDescent="0.25">
      <c r="A7" s="33" t="s">
        <v>123</v>
      </c>
      <c r="B7" s="29">
        <v>0.64702115069611177</v>
      </c>
      <c r="C7" s="17">
        <v>6.9507096587577829E-3</v>
      </c>
      <c r="D7" s="29">
        <v>0.44279046645861525</v>
      </c>
      <c r="E7" s="17">
        <v>4.2714523595647699E-5</v>
      </c>
      <c r="F7" s="8">
        <v>9.716390460090728E-4</v>
      </c>
      <c r="G7" s="17">
        <v>7.0107437001602698E-6</v>
      </c>
      <c r="H7" s="8">
        <v>1.6032999999999999</v>
      </c>
      <c r="I7" s="17">
        <v>1.4142135623730951E-4</v>
      </c>
      <c r="J7" s="8">
        <f>(((B7/D7)/F7)/1000)*H7</f>
        <v>2.4111823152624465</v>
      </c>
      <c r="K7" s="17">
        <f t="shared" si="2"/>
        <v>3.1204360751535876E-2</v>
      </c>
      <c r="L7" s="15">
        <f>SUM(J$2:J7)</f>
        <v>99.316139776185182</v>
      </c>
      <c r="M7" s="17">
        <f>SQRT((K7^2)+(K5^2)+(K4^2)+(K6^2)+(K2^2)+(K3^2))</f>
        <v>0.71199590832537718</v>
      </c>
      <c r="N7" s="8">
        <f t="shared" si="3"/>
        <v>2.4025396494082072</v>
      </c>
      <c r="O7" s="55">
        <f t="shared" si="4"/>
        <v>0.11755211866424468</v>
      </c>
      <c r="P7" s="51">
        <f t="shared" si="0"/>
        <v>98.960150017723024</v>
      </c>
      <c r="Q7" s="58">
        <f t="shared" si="5"/>
        <v>0.99841651166222689</v>
      </c>
      <c r="T7" s="63"/>
      <c r="U7" s="24"/>
      <c r="V7" s="64"/>
      <c r="W7" s="70"/>
    </row>
    <row r="8" spans="1:23" x14ac:dyDescent="0.25">
      <c r="A8" s="33" t="s">
        <v>68</v>
      </c>
      <c r="B8" s="29">
        <v>0.18553715767129203</v>
      </c>
      <c r="C8" s="17">
        <v>4.9440512420497783E-3</v>
      </c>
      <c r="D8" s="29">
        <v>0.43886213711136485</v>
      </c>
      <c r="E8" s="17">
        <v>4.2987426065257694E-5</v>
      </c>
      <c r="F8" s="8">
        <v>9.7772466680822465E-4</v>
      </c>
      <c r="G8" s="17">
        <v>6.9833946715412784E-6</v>
      </c>
      <c r="H8" s="8">
        <v>1.5767000000000007</v>
      </c>
      <c r="I8" s="17">
        <v>1.4142135623730951E-4</v>
      </c>
      <c r="J8" s="8">
        <f t="shared" si="1"/>
        <v>0.68176590915077817</v>
      </c>
      <c r="K8" s="17">
        <f t="shared" si="2"/>
        <v>1.880868137682714E-2</v>
      </c>
      <c r="L8" s="15">
        <f>SUM(J$2:J8)</f>
        <v>99.997905685335965</v>
      </c>
      <c r="M8" s="17">
        <f>SQRT((K8^2)+(K6^2)+(K5^2)+(K7^2)+(K3^2)+(K4^2)+(K2^2))</f>
        <v>0.71224429795345778</v>
      </c>
      <c r="N8" s="8">
        <f t="shared" si="3"/>
        <v>0.67932218065032235</v>
      </c>
      <c r="O8" s="55">
        <f t="shared" si="4"/>
        <v>3.7131037302054207E-2</v>
      </c>
      <c r="P8" s="51">
        <f t="shared" si="0"/>
        <v>99.639472198373355</v>
      </c>
      <c r="Q8" s="58">
        <f t="shared" si="5"/>
        <v>1.0019908825181361</v>
      </c>
      <c r="T8" s="63"/>
      <c r="U8" s="24"/>
      <c r="V8" s="64"/>
      <c r="W8" s="70"/>
    </row>
    <row r="9" spans="1:23" ht="15.75" thickBot="1" x14ac:dyDescent="0.3">
      <c r="A9" s="34" t="s">
        <v>83</v>
      </c>
      <c r="B9" s="35">
        <v>8.854040504930967E-2</v>
      </c>
      <c r="C9" s="36">
        <v>4.1195062349565848E-3</v>
      </c>
      <c r="D9" s="35">
        <v>0.44555218947948222</v>
      </c>
      <c r="E9" s="36">
        <v>4.2639372376145377E-5</v>
      </c>
      <c r="F9" s="37">
        <v>8.885247034549137E-4</v>
      </c>
      <c r="G9" s="36">
        <v>6.9809121230158636E-6</v>
      </c>
      <c r="H9" s="37">
        <v>1.6177999999999999</v>
      </c>
      <c r="I9" s="36">
        <v>1.4142135623730951E-4</v>
      </c>
      <c r="J9" s="37">
        <f t="shared" si="1"/>
        <v>0.3618247297840681</v>
      </c>
      <c r="K9" s="36">
        <f t="shared" si="2"/>
        <v>1.7072963983936811E-2</v>
      </c>
      <c r="L9" s="43">
        <f>SUM(J$2:J9)</f>
        <v>100.35973041512003</v>
      </c>
      <c r="M9" s="36">
        <f>SQRT((K9^2)+(K7^2)+(K6^2)+(K8^2)+(K4^2)+(K5^2)+(K3^2)+(K2^2))</f>
        <v>0.71244889365231712</v>
      </c>
      <c r="N9" s="37">
        <f t="shared" si="3"/>
        <v>0.36052780162665343</v>
      </c>
      <c r="O9" s="56">
        <f t="shared" si="4"/>
        <v>2.4058272293199793E-2</v>
      </c>
      <c r="P9" s="52">
        <f t="shared" si="0"/>
        <v>100</v>
      </c>
      <c r="Q9" s="60">
        <f t="shared" si="5"/>
        <v>1.0039433981470891</v>
      </c>
      <c r="T9" s="65">
        <v>103.02654859784414</v>
      </c>
      <c r="U9" s="68">
        <v>0.75018369767572468</v>
      </c>
      <c r="V9" s="66">
        <f>L9/T9*100</f>
        <v>97.411523321882967</v>
      </c>
      <c r="W9" s="71">
        <f>V9*SQRT(((U9/T9)^2)+((M9/L9)^2))</f>
        <v>0.99060755634442987</v>
      </c>
    </row>
    <row r="10" spans="1:23" x14ac:dyDescent="0.25">
      <c r="A10" s="39" t="s">
        <v>139</v>
      </c>
      <c r="B10" s="20">
        <v>7.3703309497645877E-2</v>
      </c>
      <c r="C10" s="16">
        <v>3.7972165854255422E-3</v>
      </c>
      <c r="D10" s="20">
        <v>0.50213997674476152</v>
      </c>
      <c r="E10" s="16">
        <v>3.9150307644436764E-5</v>
      </c>
      <c r="F10" s="15">
        <v>1.0336375180886521E-3</v>
      </c>
      <c r="G10" s="16">
        <v>6.9608808454681776E-6</v>
      </c>
      <c r="H10" s="15">
        <v>2.0297000000000009</v>
      </c>
      <c r="I10" s="16">
        <v>1.4142135623730951E-4</v>
      </c>
      <c r="J10" s="15">
        <f t="shared" si="1"/>
        <v>0.28822110469763651</v>
      </c>
      <c r="K10" s="16">
        <f t="shared" si="2"/>
        <v>1.497558619988344E-2</v>
      </c>
      <c r="L10" s="15">
        <f>SUM(J$10:J10)</f>
        <v>0.28822110469763651</v>
      </c>
      <c r="M10" s="31">
        <f>SQRT((K10^2))</f>
        <v>1.497558619988344E-2</v>
      </c>
      <c r="N10" s="32">
        <f>J10/L$17*100</f>
        <v>0.2793117434200163</v>
      </c>
      <c r="O10" s="57">
        <f>N10*SQRT(((K10/J10)^2)+((K$17/J$17)^2))</f>
        <v>1.663325738681207E-2</v>
      </c>
      <c r="P10" s="32">
        <f>L10/L$17*100</f>
        <v>0.2793117434200163</v>
      </c>
      <c r="Q10" s="57">
        <f>P10*SQRT(((M10/L10)^2)+((M$17/L$17)^2))</f>
        <v>1.4618116736713958E-2</v>
      </c>
      <c r="T10" s="61"/>
      <c r="U10" s="67"/>
      <c r="V10" s="62"/>
      <c r="W10" s="69"/>
    </row>
    <row r="11" spans="1:23" x14ac:dyDescent="0.25">
      <c r="A11" s="33" t="s">
        <v>17</v>
      </c>
      <c r="B11" s="29">
        <v>0.15490236203457916</v>
      </c>
      <c r="C11" s="17">
        <v>6.2719654782358606E-3</v>
      </c>
      <c r="D11" s="29">
        <v>0.47311463440075108</v>
      </c>
      <c r="E11" s="17">
        <v>4.0797556239071441E-5</v>
      </c>
      <c r="F11" s="8">
        <v>1.0295008644851825E-3</v>
      </c>
      <c r="G11" s="17">
        <v>6.9661954860357129E-6</v>
      </c>
      <c r="H11" s="8">
        <v>1.8143000000000002</v>
      </c>
      <c r="I11" s="17">
        <v>1.4142135623730951E-4</v>
      </c>
      <c r="J11" s="8">
        <f t="shared" si="1"/>
        <v>0.57699764849372204</v>
      </c>
      <c r="K11" s="17">
        <f t="shared" si="2"/>
        <v>2.3686606426805239E-2</v>
      </c>
      <c r="L11" s="15">
        <f>SUM(J$10:J11)</f>
        <v>0.86521875319135855</v>
      </c>
      <c r="M11" s="17">
        <f>SQRT((K11^2)+(K10^2))</f>
        <v>2.8023624070567865E-2</v>
      </c>
      <c r="N11" s="8">
        <f t="shared" ref="N11:N17" si="6">J11/L$17*100</f>
        <v>0.55916175645465438</v>
      </c>
      <c r="O11" s="58">
        <f t="shared" ref="O11:Q17" si="7">N11*SQRT(((K11/J11)^2)+((K$17/J$17)^2))</f>
        <v>2.8135485450787694E-2</v>
      </c>
      <c r="P11" s="8">
        <f t="shared" ref="P11:P17" si="8">L11/L$17*100</f>
        <v>0.83847349987467068</v>
      </c>
      <c r="Q11" s="58">
        <f t="shared" si="7"/>
        <v>2.766233249815905E-2</v>
      </c>
      <c r="T11" s="63"/>
      <c r="U11" s="24"/>
      <c r="V11" s="64"/>
      <c r="W11" s="70"/>
    </row>
    <row r="12" spans="1:23" x14ac:dyDescent="0.25">
      <c r="A12" s="33" t="s">
        <v>103</v>
      </c>
      <c r="B12" s="29">
        <v>4.6492388039886041</v>
      </c>
      <c r="C12" s="17">
        <v>4.509211347975297E-2</v>
      </c>
      <c r="D12" s="29">
        <v>0.43957691346714406</v>
      </c>
      <c r="E12" s="17">
        <v>4.288653168572766E-5</v>
      </c>
      <c r="F12" s="8">
        <v>9.1628323989872463E-4</v>
      </c>
      <c r="G12" s="17">
        <v>6.9667781118758633E-6</v>
      </c>
      <c r="H12" s="8">
        <v>1.5834000000000001</v>
      </c>
      <c r="I12" s="17">
        <v>1.4142135623730951E-4</v>
      </c>
      <c r="J12" s="8">
        <f t="shared" si="1"/>
        <v>18.277124765152728</v>
      </c>
      <c r="K12" s="17">
        <f t="shared" si="2"/>
        <v>0.22525748800587581</v>
      </c>
      <c r="L12" s="15">
        <f>SUM(J$10:J12)</f>
        <v>19.142343518344084</v>
      </c>
      <c r="M12" s="17">
        <f>SQRT((K12^2)+(K10^2)+(K11^2))</f>
        <v>0.22699396337516511</v>
      </c>
      <c r="N12" s="8">
        <f t="shared" si="6"/>
        <v>17.712150497152081</v>
      </c>
      <c r="O12" s="58">
        <f t="shared" si="7"/>
        <v>0.55968634292631125</v>
      </c>
      <c r="P12" s="8">
        <f t="shared" si="8"/>
        <v>18.550623997026751</v>
      </c>
      <c r="Q12" s="58">
        <f t="shared" si="7"/>
        <v>0.24887709857674659</v>
      </c>
      <c r="T12" s="63"/>
      <c r="U12" s="24"/>
      <c r="V12" s="64"/>
      <c r="W12" s="70"/>
    </row>
    <row r="13" spans="1:23" x14ac:dyDescent="0.25">
      <c r="A13" s="33" t="s">
        <v>94</v>
      </c>
      <c r="B13" s="29">
        <v>13.124450668535387</v>
      </c>
      <c r="C13" s="17">
        <v>0.10838601859078034</v>
      </c>
      <c r="D13" s="29">
        <v>0.43527702495040665</v>
      </c>
      <c r="E13" s="17">
        <v>4.3094038718436929E-5</v>
      </c>
      <c r="F13" s="8">
        <v>9.5568385583952797E-4</v>
      </c>
      <c r="G13" s="17">
        <v>6.96670972923574E-6</v>
      </c>
      <c r="H13" s="8">
        <v>1.5579000000000001</v>
      </c>
      <c r="I13" s="17">
        <v>1.4142135623730951E-4</v>
      </c>
      <c r="J13" s="8">
        <f t="shared" si="1"/>
        <v>49.151946117673567</v>
      </c>
      <c r="K13" s="17">
        <f t="shared" si="2"/>
        <v>0.54147217493174138</v>
      </c>
      <c r="L13" s="15">
        <f>SUM(J$10:J13)</f>
        <v>68.294289636017652</v>
      </c>
      <c r="M13" s="17">
        <f>SQRT((K13^2)+(K11^2)+(K10^2)+(K12^2))</f>
        <v>0.58712722269885942</v>
      </c>
      <c r="N13" s="8">
        <f t="shared" si="6"/>
        <v>47.632583245479061</v>
      </c>
      <c r="O13" s="58">
        <f t="shared" si="7"/>
        <v>1.4819484197679431</v>
      </c>
      <c r="P13" s="8">
        <f t="shared" si="8"/>
        <v>66.183207242505816</v>
      </c>
      <c r="Q13" s="58">
        <f t="shared" si="7"/>
        <v>0.7044187255472073</v>
      </c>
      <c r="T13" s="63"/>
      <c r="U13" s="24"/>
      <c r="V13" s="64"/>
      <c r="W13" s="70"/>
    </row>
    <row r="14" spans="1:23" x14ac:dyDescent="0.25">
      <c r="A14" s="33" t="s">
        <v>164</v>
      </c>
      <c r="B14" s="29">
        <v>6.6207292098455603</v>
      </c>
      <c r="C14" s="17">
        <v>4.7833096288436294E-2</v>
      </c>
      <c r="D14" s="29">
        <v>0.45071767723626055</v>
      </c>
      <c r="E14" s="17">
        <v>4.2329940981767875E-5</v>
      </c>
      <c r="F14" s="8">
        <v>9.7274823596799672E-4</v>
      </c>
      <c r="G14" s="17">
        <v>6.9831187763372466E-6</v>
      </c>
      <c r="H14" s="8">
        <v>1.6517000000000008</v>
      </c>
      <c r="I14" s="17">
        <v>1.4142135623730951E-4</v>
      </c>
      <c r="J14" s="8">
        <f t="shared" si="1"/>
        <v>24.942038818766125</v>
      </c>
      <c r="K14" s="17">
        <f t="shared" si="2"/>
        <v>0.25405105824993868</v>
      </c>
      <c r="L14" s="15">
        <f>SUM(J$10:J14)</f>
        <v>93.236328454783774</v>
      </c>
      <c r="M14" s="17">
        <f>SQRT((K14^2)+(K12^2)+(K11^2)+(K13^2)+(K10^2))</f>
        <v>0.63973456670090123</v>
      </c>
      <c r="N14" s="8">
        <f t="shared" si="6"/>
        <v>24.171041722387859</v>
      </c>
      <c r="O14" s="58">
        <f t="shared" si="7"/>
        <v>0.74513877810246432</v>
      </c>
      <c r="P14" s="8">
        <f t="shared" si="8"/>
        <v>90.354248964893671</v>
      </c>
      <c r="Q14" s="58">
        <f t="shared" si="7"/>
        <v>0.84011904529972126</v>
      </c>
      <c r="T14" s="63"/>
      <c r="U14" s="24"/>
      <c r="V14" s="64"/>
      <c r="W14" s="70"/>
    </row>
    <row r="15" spans="1:23" x14ac:dyDescent="0.25">
      <c r="A15" s="33" t="s">
        <v>140</v>
      </c>
      <c r="B15" s="29">
        <v>1.7631631378905068</v>
      </c>
      <c r="C15" s="17">
        <v>1.7684143125929183E-2</v>
      </c>
      <c r="D15" s="29">
        <v>0.44132702470877938</v>
      </c>
      <c r="E15" s="17">
        <v>4.2771738628591864E-5</v>
      </c>
      <c r="F15" s="8">
        <v>8.9311707728672251E-4</v>
      </c>
      <c r="G15" s="17">
        <v>6.9782253438127905E-6</v>
      </c>
      <c r="H15" s="8">
        <v>1.5949999999999998</v>
      </c>
      <c r="I15" s="17">
        <v>1.4142135623730951E-4</v>
      </c>
      <c r="J15" s="8">
        <f t="shared" si="1"/>
        <v>7.1348405026683439</v>
      </c>
      <c r="K15" s="17">
        <f t="shared" si="2"/>
        <v>9.0716920340578475E-2</v>
      </c>
      <c r="L15" s="15">
        <f>SUM(J$10:J15)</f>
        <v>100.37116895745211</v>
      </c>
      <c r="M15" s="17">
        <f>SQRT((K15^2)+(K13^2)+(K12^2)+(K14^2)+(K10^2)+(K11^2))</f>
        <v>0.64613456452047868</v>
      </c>
      <c r="N15" s="8">
        <f t="shared" si="6"/>
        <v>6.9142915190567669</v>
      </c>
      <c r="O15" s="58">
        <f t="shared" si="7"/>
        <v>0.21955074556068233</v>
      </c>
      <c r="P15" s="8">
        <f t="shared" si="8"/>
        <v>97.268540483950432</v>
      </c>
      <c r="Q15" s="58">
        <f t="shared" si="7"/>
        <v>0.87441898340928437</v>
      </c>
      <c r="T15" s="63"/>
      <c r="U15" s="24"/>
      <c r="V15" s="64"/>
      <c r="W15" s="70"/>
    </row>
    <row r="16" spans="1:23" x14ac:dyDescent="0.25">
      <c r="A16" s="33" t="s">
        <v>62</v>
      </c>
      <c r="B16" s="29">
        <v>0.51446848184837879</v>
      </c>
      <c r="C16" s="17">
        <v>7.9619575212022883E-3</v>
      </c>
      <c r="D16" s="29">
        <v>0.4220430878682695</v>
      </c>
      <c r="E16" s="17">
        <v>4.4034686185365797E-5</v>
      </c>
      <c r="F16" s="8">
        <v>9.2653341279820111E-4</v>
      </c>
      <c r="G16" s="17">
        <v>7.082792869192498E-6</v>
      </c>
      <c r="H16" s="8">
        <v>1.4712000000000005</v>
      </c>
      <c r="I16" s="17">
        <v>1.4142135623730951E-4</v>
      </c>
      <c r="J16" s="8">
        <f t="shared" si="1"/>
        <v>1.9355866244036497</v>
      </c>
      <c r="K16" s="17">
        <f t="shared" si="2"/>
        <v>3.3411509232412068E-2</v>
      </c>
      <c r="L16" s="15">
        <f>SUM(J$10:J16)</f>
        <v>102.30675558185577</v>
      </c>
      <c r="M16" s="17">
        <f>SQRT((K16^2)+(K14^2)+(K13^2)+(K15^2)+(K11^2)+(K12^2)+(K10^2))</f>
        <v>0.646997839576962</v>
      </c>
      <c r="N16" s="8">
        <f t="shared" si="6"/>
        <v>1.8757546404167991</v>
      </c>
      <c r="O16" s="58">
        <f t="shared" si="7"/>
        <v>6.3459543246068853E-2</v>
      </c>
      <c r="P16" s="8">
        <f t="shared" si="8"/>
        <v>99.144295124367233</v>
      </c>
      <c r="Q16" s="58">
        <f t="shared" si="7"/>
        <v>0.88326861167576576</v>
      </c>
      <c r="T16" s="63"/>
      <c r="U16" s="24"/>
      <c r="V16" s="64"/>
      <c r="W16" s="70"/>
    </row>
    <row r="17" spans="1:23" ht="15.75" thickBot="1" x14ac:dyDescent="0.3">
      <c r="A17" s="44" t="s">
        <v>145</v>
      </c>
      <c r="B17" s="45">
        <v>0.22035804128457356</v>
      </c>
      <c r="C17" s="23">
        <v>6.1812852873645973E-3</v>
      </c>
      <c r="D17" s="45">
        <v>0.44263381759929293</v>
      </c>
      <c r="E17" s="23">
        <v>4.2715585928845122E-5</v>
      </c>
      <c r="F17" s="26">
        <v>9.0354307382391186E-4</v>
      </c>
      <c r="G17" s="23">
        <v>6.9825321900696335E-6</v>
      </c>
      <c r="H17" s="26">
        <v>1.6025999999999998</v>
      </c>
      <c r="I17" s="23">
        <v>1.4142135623730951E-4</v>
      </c>
      <c r="J17" s="26">
        <f t="shared" si="1"/>
        <v>0.88299976767949062</v>
      </c>
      <c r="K17" s="23">
        <f t="shared" si="2"/>
        <v>2.569214368932406E-2</v>
      </c>
      <c r="L17" s="46">
        <f>SUM(J$10:J17)</f>
        <v>103.18975534953526</v>
      </c>
      <c r="M17" s="36">
        <f>SQRT((K17^2)+(K15^2)+(K14^2)+(K16^2)+(K12^2)+(K13^2)+(K11^2)+(K10^2))</f>
        <v>0.64750775336254407</v>
      </c>
      <c r="N17" s="37">
        <f t="shared" si="6"/>
        <v>0.85570487563276054</v>
      </c>
      <c r="O17" s="59">
        <f t="shared" si="7"/>
        <v>3.5211032266532112E-2</v>
      </c>
      <c r="P17" s="37">
        <f t="shared" si="8"/>
        <v>100</v>
      </c>
      <c r="Q17" s="59">
        <f t="shared" si="7"/>
        <v>0.88740809922965569</v>
      </c>
      <c r="T17" s="65">
        <v>103.61187015551222</v>
      </c>
      <c r="U17" s="68">
        <v>0.75444566328157614</v>
      </c>
      <c r="V17" s="66">
        <f>L17/T17*100</f>
        <v>99.592599954673716</v>
      </c>
      <c r="W17" s="71">
        <f>V17*SQRT(((U17/T17)^2)+((M17/L17)^2))</f>
        <v>0.95730359627613903</v>
      </c>
    </row>
    <row r="18" spans="1:23" x14ac:dyDescent="0.25">
      <c r="A18" s="38" t="s">
        <v>106</v>
      </c>
      <c r="B18" s="30">
        <v>9.893294989723421E-2</v>
      </c>
      <c r="C18" s="31">
        <v>3.119501766207441E-3</v>
      </c>
      <c r="D18" s="30">
        <v>0.47663551401869148</v>
      </c>
      <c r="E18" s="31">
        <v>4.0784125638541394E-5</v>
      </c>
      <c r="F18" s="32">
        <v>9.8308015314313001E-4</v>
      </c>
      <c r="G18" s="31">
        <v>6.9863615944367835E-6</v>
      </c>
      <c r="H18" s="32">
        <v>1.8308999999999997</v>
      </c>
      <c r="I18" s="31">
        <v>1.4142135623730951E-4</v>
      </c>
      <c r="J18" s="32">
        <f t="shared" si="1"/>
        <v>0.38657187740511301</v>
      </c>
      <c r="K18" s="31">
        <f t="shared" si="2"/>
        <v>1.2495011226704078E-2</v>
      </c>
      <c r="L18" s="32">
        <f>SUM(J$18:J18)</f>
        <v>0.38657187740511301</v>
      </c>
      <c r="M18" s="31">
        <f>SQRT((K18^2))</f>
        <v>1.2495011226704078E-2</v>
      </c>
      <c r="N18" s="32">
        <f>J18/L$25*100</f>
        <v>0.36436143034521401</v>
      </c>
      <c r="O18" s="57">
        <f>N18*SQRT(((K18/J18)^2)+((K$25/J$25)^2))</f>
        <v>1.3920386405113236E-2</v>
      </c>
      <c r="P18" s="32">
        <f t="shared" ref="P18:P25" si="9">L18/L$25*100</f>
        <v>0.36436143034521401</v>
      </c>
      <c r="Q18" s="57">
        <f>P18*SQRT(((M18/L18)^2)+((M$25/L$25)^2))</f>
        <v>1.199540209225251E-2</v>
      </c>
      <c r="T18" s="61"/>
      <c r="U18" s="67"/>
      <c r="V18" s="62"/>
      <c r="W18" s="69"/>
    </row>
    <row r="19" spans="1:23" x14ac:dyDescent="0.25">
      <c r="A19" s="33" t="s">
        <v>111</v>
      </c>
      <c r="B19" s="29">
        <v>0.15936082832138887</v>
      </c>
      <c r="C19" s="17">
        <v>4.9946305436336987E-3</v>
      </c>
      <c r="D19" s="29">
        <v>0.48779805074178684</v>
      </c>
      <c r="E19" s="17">
        <v>4.0041156812128974E-5</v>
      </c>
      <c r="F19" s="8">
        <v>1.0467533365262763E-3</v>
      </c>
      <c r="G19" s="17">
        <v>6.9827055470249646E-6</v>
      </c>
      <c r="H19" s="8">
        <v>1.9169</v>
      </c>
      <c r="I19" s="17">
        <v>1.4142135623730951E-4</v>
      </c>
      <c r="J19" s="8">
        <f t="shared" si="1"/>
        <v>0.5982691673405921</v>
      </c>
      <c r="K19" s="17">
        <f t="shared" si="2"/>
        <v>1.9170870367665988E-2</v>
      </c>
      <c r="L19" s="15">
        <f>SUM(J$18:J19)</f>
        <v>0.98484104474570511</v>
      </c>
      <c r="M19" s="17">
        <f>SQRT((K19^2)+(K18^2))</f>
        <v>2.288334713736858E-2</v>
      </c>
      <c r="N19" s="8">
        <f t="shared" ref="N19:N25" si="10">J19/L$25*100</f>
        <v>0.563895674478195</v>
      </c>
      <c r="O19" s="58">
        <f t="shared" ref="O19:Q25" si="11">N19*SQRT(((K19/J19)^2)+((K$25/J$25)^2))</f>
        <v>2.1410763093659291E-2</v>
      </c>
      <c r="P19" s="8">
        <f t="shared" si="9"/>
        <v>0.92825710482340906</v>
      </c>
      <c r="Q19" s="58">
        <f t="shared" si="11"/>
        <v>2.2335726398502547E-2</v>
      </c>
      <c r="T19" s="63"/>
      <c r="U19" s="24"/>
      <c r="V19" s="64"/>
      <c r="W19" s="70"/>
    </row>
    <row r="20" spans="1:23" x14ac:dyDescent="0.25">
      <c r="A20" s="33" t="s">
        <v>42</v>
      </c>
      <c r="B20" s="29">
        <v>2.2936301456028962</v>
      </c>
      <c r="C20" s="17">
        <v>2.4810756417262398E-2</v>
      </c>
      <c r="D20" s="29">
        <v>0.44823332693730988</v>
      </c>
      <c r="E20" s="17">
        <v>4.248191222394283E-5</v>
      </c>
      <c r="F20" s="8">
        <v>9.9556431739773266E-4</v>
      </c>
      <c r="G20" s="17">
        <v>6.9700062258285492E-6</v>
      </c>
      <c r="H20" s="8">
        <v>1.6352000000000002</v>
      </c>
      <c r="I20" s="17">
        <v>1.4142135623730951E-4</v>
      </c>
      <c r="J20" s="8">
        <f t="shared" si="1"/>
        <v>8.4046725941776721</v>
      </c>
      <c r="K20" s="17">
        <f t="shared" si="2"/>
        <v>0.10830100663751233</v>
      </c>
      <c r="L20" s="15">
        <f>SUM(J$18:J20)</f>
        <v>9.3895136389233773</v>
      </c>
      <c r="M20" s="17">
        <f>SQRT((K20^2)+(K18^2)+(K19^2))</f>
        <v>0.11069216600513247</v>
      </c>
      <c r="N20" s="8">
        <f t="shared" si="10"/>
        <v>7.9217830033419103</v>
      </c>
      <c r="O20" s="58">
        <f t="shared" si="11"/>
        <v>0.19093079719033332</v>
      </c>
      <c r="P20" s="8">
        <f t="shared" si="9"/>
        <v>8.8500401081653184</v>
      </c>
      <c r="Q20" s="58">
        <f t="shared" si="11"/>
        <v>0.11809635841622854</v>
      </c>
      <c r="T20" s="63"/>
      <c r="U20" s="24"/>
      <c r="V20" s="64"/>
      <c r="W20" s="70"/>
    </row>
    <row r="21" spans="1:23" x14ac:dyDescent="0.25">
      <c r="A21" s="33" t="s">
        <v>21</v>
      </c>
      <c r="B21" s="29">
        <v>11.266682289123214</v>
      </c>
      <c r="C21" s="17">
        <v>0.10423841801167577</v>
      </c>
      <c r="D21" s="29">
        <v>0.44223195962061113</v>
      </c>
      <c r="E21" s="17">
        <v>4.2884535018464703E-5</v>
      </c>
      <c r="F21" s="8">
        <v>9.4571497529810503E-4</v>
      </c>
      <c r="G21" s="17">
        <v>6.9658517827853464E-6</v>
      </c>
      <c r="H21" s="8">
        <v>1.5945999999999998</v>
      </c>
      <c r="I21" s="17">
        <v>1.4142135623730951E-4</v>
      </c>
      <c r="J21" s="8">
        <f t="shared" si="1"/>
        <v>42.95734344834149</v>
      </c>
      <c r="K21" s="17">
        <f t="shared" si="2"/>
        <v>0.50803987149370378</v>
      </c>
      <c r="L21" s="15">
        <f>SUM(J$18:J21)</f>
        <v>52.346857087264866</v>
      </c>
      <c r="M21" s="17">
        <f>SQRT((K21^2)+(K19^2)+(K18^2)+(K20^2))</f>
        <v>0.51995890860936966</v>
      </c>
      <c r="N21" s="8">
        <f t="shared" si="10"/>
        <v>40.489233742850871</v>
      </c>
      <c r="O21" s="58">
        <f t="shared" si="11"/>
        <v>0.95363191083834797</v>
      </c>
      <c r="P21" s="8">
        <f t="shared" si="9"/>
        <v>49.339273851016188</v>
      </c>
      <c r="Q21" s="58">
        <f t="shared" si="11"/>
        <v>0.57908358518342462</v>
      </c>
      <c r="T21" s="63"/>
      <c r="U21" s="24"/>
      <c r="V21" s="64"/>
      <c r="W21" s="70"/>
    </row>
    <row r="22" spans="1:23" x14ac:dyDescent="0.25">
      <c r="A22" s="33" t="s">
        <v>183</v>
      </c>
      <c r="B22" s="29">
        <v>7.951539366905795</v>
      </c>
      <c r="C22" s="17">
        <v>5.7920798202166182E-2</v>
      </c>
      <c r="D22" s="29">
        <v>0.44639424397209859</v>
      </c>
      <c r="E22" s="17">
        <v>4.2530912475691402E-5</v>
      </c>
      <c r="F22" s="8">
        <v>8.5832675611682645E-4</v>
      </c>
      <c r="G22" s="17">
        <v>6.9761941757898362E-6</v>
      </c>
      <c r="H22" s="8">
        <v>1.6254999999999997</v>
      </c>
      <c r="I22" s="17">
        <v>1.4142135623730951E-4</v>
      </c>
      <c r="J22" s="8">
        <f t="shared" si="1"/>
        <v>33.733930865263325</v>
      </c>
      <c r="K22" s="17">
        <f t="shared" si="2"/>
        <v>0.36820326288718019</v>
      </c>
      <c r="L22" s="15">
        <f>SUM(J$18:J22)</f>
        <v>86.080787952528198</v>
      </c>
      <c r="M22" s="17">
        <f>SQRT((K22^2)+(K20^2)+(K19^2)+(K21^2)+(K18^2))</f>
        <v>0.63712707479984931</v>
      </c>
      <c r="N22" s="8">
        <f t="shared" si="10"/>
        <v>31.795751371621467</v>
      </c>
      <c r="O22" s="58">
        <f t="shared" si="11"/>
        <v>0.73474868130563198</v>
      </c>
      <c r="P22" s="8">
        <f t="shared" si="9"/>
        <v>81.135025222637651</v>
      </c>
      <c r="Q22" s="58">
        <f t="shared" si="11"/>
        <v>0.7860906461411602</v>
      </c>
      <c r="T22" s="63"/>
      <c r="U22" s="24"/>
      <c r="V22" s="64"/>
      <c r="W22" s="70"/>
    </row>
    <row r="23" spans="1:23" x14ac:dyDescent="0.25">
      <c r="A23" s="33" t="s">
        <v>38</v>
      </c>
      <c r="B23" s="29">
        <v>3.2565217982573422</v>
      </c>
      <c r="C23" s="17">
        <v>3.1351165531746134E-2</v>
      </c>
      <c r="D23" s="29">
        <v>0.44573345062678704</v>
      </c>
      <c r="E23" s="17">
        <v>4.2564876720097414E-5</v>
      </c>
      <c r="F23" s="8">
        <v>8.9826861192818437E-4</v>
      </c>
      <c r="G23" s="17">
        <v>6.9799130008483963E-6</v>
      </c>
      <c r="H23" s="8">
        <v>1.6214000000000004</v>
      </c>
      <c r="I23" s="17">
        <v>1.4142135623730951E-4</v>
      </c>
      <c r="J23" s="8">
        <f t="shared" si="1"/>
        <v>13.187507095358662</v>
      </c>
      <c r="K23" s="17">
        <f t="shared" si="2"/>
        <v>0.16316246106708412</v>
      </c>
      <c r="L23" s="15">
        <f>SUM(J$18:J23)</f>
        <v>99.268295047886852</v>
      </c>
      <c r="M23" s="17">
        <f>SQRT((K23^2)+(K21^2)+(K20^2)+(K22^2)+(K18^2)+(K19^2))</f>
        <v>0.65768753838314475</v>
      </c>
      <c r="N23" s="8">
        <f t="shared" si="10"/>
        <v>12.429820245090044</v>
      </c>
      <c r="O23" s="58">
        <f t="shared" si="11"/>
        <v>0.2962214294194469</v>
      </c>
      <c r="P23" s="8">
        <f t="shared" si="9"/>
        <v>93.564845467727693</v>
      </c>
      <c r="Q23" s="58">
        <f t="shared" si="11"/>
        <v>0.85233131835708065</v>
      </c>
      <c r="T23" s="63"/>
      <c r="U23" s="24"/>
      <c r="V23" s="64"/>
      <c r="W23" s="70"/>
    </row>
    <row r="24" spans="1:23" x14ac:dyDescent="0.25">
      <c r="A24" s="33" t="s">
        <v>131</v>
      </c>
      <c r="B24" s="29">
        <v>1.1277327058467019</v>
      </c>
      <c r="C24" s="17">
        <v>1.5857022711065309E-2</v>
      </c>
      <c r="D24" s="29">
        <v>0.43720398952471162</v>
      </c>
      <c r="E24" s="17">
        <v>4.3000735093870846E-5</v>
      </c>
      <c r="F24" s="8">
        <v>9.0660044541672827E-4</v>
      </c>
      <c r="G24" s="17">
        <v>6.9680824590614203E-6</v>
      </c>
      <c r="H24" s="8">
        <v>1.5693000000000001</v>
      </c>
      <c r="I24" s="17">
        <v>1.4142135623730951E-4</v>
      </c>
      <c r="J24" s="8">
        <f t="shared" si="1"/>
        <v>4.4649038005992825</v>
      </c>
      <c r="K24" s="17">
        <f t="shared" si="2"/>
        <v>7.155036108796918E-2</v>
      </c>
      <c r="L24" s="15">
        <f>SUM(J$18:J24)</f>
        <v>103.73319884848614</v>
      </c>
      <c r="M24" s="17">
        <f>SQRT((K24^2)+(K22^2)+(K21^2)+(K23^2)+(K19^2)+(K20^2)+(K18^2))</f>
        <v>0.66156810104198593</v>
      </c>
      <c r="N24" s="8">
        <f t="shared" si="10"/>
        <v>4.2083732165422623</v>
      </c>
      <c r="O24" s="58">
        <f t="shared" si="11"/>
        <v>0.109066294055695</v>
      </c>
      <c r="P24" s="8">
        <f t="shared" si="9"/>
        <v>97.773218684269963</v>
      </c>
      <c r="Q24" s="58">
        <f t="shared" si="11"/>
        <v>0.87320752719838857</v>
      </c>
      <c r="T24" s="63"/>
      <c r="U24" s="24"/>
      <c r="V24" s="64"/>
      <c r="W24" s="70"/>
    </row>
    <row r="25" spans="1:23" ht="15.75" thickBot="1" x14ac:dyDescent="0.3">
      <c r="A25" s="34" t="s">
        <v>4</v>
      </c>
      <c r="B25" s="35">
        <v>0.57141064954806375</v>
      </c>
      <c r="C25" s="36">
        <v>1.0727096135770692E-2</v>
      </c>
      <c r="D25" s="35">
        <v>0.44943296992275267</v>
      </c>
      <c r="E25" s="36">
        <v>4.247184962128652E-5</v>
      </c>
      <c r="F25" s="37">
        <v>8.8295211834518131E-4</v>
      </c>
      <c r="G25" s="36">
        <v>6.9758846225087465E-6</v>
      </c>
      <c r="H25" s="37">
        <v>1.6407000000000007</v>
      </c>
      <c r="I25" s="36">
        <v>1.4142135623730951E-4</v>
      </c>
      <c r="J25" s="37">
        <f t="shared" si="1"/>
        <v>2.3625196360021232</v>
      </c>
      <c r="K25" s="36">
        <f t="shared" si="2"/>
        <v>4.8120194417942463E-2</v>
      </c>
      <c r="L25" s="43">
        <f>SUM(J$18:J25)</f>
        <v>106.09571848448826</v>
      </c>
      <c r="M25" s="36">
        <f>SQRT((K25^2)+(K23^2)+(K22^2)+(K24^2)+(K20^2)+(K21^2)+(K19^2)+(K18^2))</f>
        <v>0.66331584138110244</v>
      </c>
      <c r="N25" s="37">
        <f t="shared" si="10"/>
        <v>2.2267813157300367</v>
      </c>
      <c r="O25" s="60">
        <f t="shared" si="11"/>
        <v>6.4142297674183654E-2</v>
      </c>
      <c r="P25" s="37">
        <f t="shared" si="9"/>
        <v>100</v>
      </c>
      <c r="Q25" s="60">
        <f t="shared" si="11"/>
        <v>0.88417352973129293</v>
      </c>
      <c r="T25" s="65">
        <v>103.81494090000933</v>
      </c>
      <c r="U25" s="68">
        <v>0.75592430444945702</v>
      </c>
      <c r="V25" s="66">
        <f>L25/T25*100</f>
        <v>102.19696468033024</v>
      </c>
      <c r="W25" s="71">
        <f>V25*SQRT(((U25/T25)^2)+((M25/L25)^2))</f>
        <v>0.98081295408877989</v>
      </c>
    </row>
    <row r="26" spans="1:23" x14ac:dyDescent="0.25">
      <c r="A26" s="38" t="s">
        <v>178</v>
      </c>
      <c r="B26" s="30">
        <v>0.12190905671044025</v>
      </c>
      <c r="C26" s="31">
        <v>5.6843899295643766E-3</v>
      </c>
      <c r="D26" s="30">
        <v>0.5013642903209804</v>
      </c>
      <c r="E26" s="31">
        <v>3.9242015783018868E-5</v>
      </c>
      <c r="F26" s="32">
        <v>1.0793494332183575E-3</v>
      </c>
      <c r="G26" s="31">
        <v>6.9700068316848711E-6</v>
      </c>
      <c r="H26" s="32">
        <v>2.0212000000000003</v>
      </c>
      <c r="I26" s="31">
        <v>1.4142135623730951E-4</v>
      </c>
      <c r="J26" s="32">
        <f t="shared" si="1"/>
        <v>0.4553337001873824</v>
      </c>
      <c r="K26" s="31">
        <f t="shared" si="2"/>
        <v>2.1434047637310903E-2</v>
      </c>
      <c r="L26" s="32">
        <f>SUM(J$26:J26)</f>
        <v>0.4553337001873824</v>
      </c>
      <c r="M26" s="31">
        <f>SQRT((K26^2))</f>
        <v>2.1434047637310903E-2</v>
      </c>
      <c r="N26" s="32">
        <f>J26/L$33*100</f>
        <v>0.43015628418256058</v>
      </c>
      <c r="O26" s="57">
        <f>N26*SQRT(((K26/J26)^2)+((K$33/J$33)^2))</f>
        <v>2.4787432098823944E-2</v>
      </c>
      <c r="P26" s="32">
        <f>L26/L$33*100</f>
        <v>0.43015628418256058</v>
      </c>
      <c r="Q26" s="57">
        <f>P26*SQRT(((M26/L26)^2)+((M$33/L$33)^2))</f>
        <v>2.0662553732313859E-2</v>
      </c>
      <c r="T26" s="61"/>
      <c r="U26" s="67"/>
      <c r="V26" s="62"/>
      <c r="W26" s="69"/>
    </row>
    <row r="27" spans="1:23" x14ac:dyDescent="0.25">
      <c r="A27" s="33" t="s">
        <v>64</v>
      </c>
      <c r="B27" s="29">
        <v>0.17399220491130685</v>
      </c>
      <c r="C27" s="17">
        <v>4.0489578574731963E-3</v>
      </c>
      <c r="D27" s="29">
        <v>0.48406809253601024</v>
      </c>
      <c r="E27" s="17">
        <v>4.0341794032942979E-5</v>
      </c>
      <c r="F27" s="8">
        <v>1.0201768306506321E-3</v>
      </c>
      <c r="G27" s="17">
        <v>6.9698002932485896E-6</v>
      </c>
      <c r="H27" s="8">
        <v>1.8852999999999991</v>
      </c>
      <c r="I27" s="17">
        <v>1.4142135623730951E-4</v>
      </c>
      <c r="J27" s="8">
        <f t="shared" si="1"/>
        <v>0.66424507997881865</v>
      </c>
      <c r="K27" s="17">
        <f t="shared" si="2"/>
        <v>1.6110150156593849E-2</v>
      </c>
      <c r="L27" s="15">
        <f>SUM(J$26:J27)</f>
        <v>1.1195787801662012</v>
      </c>
      <c r="M27" s="17">
        <f>SQRT((K27^2)+(K26^2))</f>
        <v>2.6813342503062051E-2</v>
      </c>
      <c r="N27" s="8">
        <f t="shared" ref="N27:N33" si="12">J27/L$33*100</f>
        <v>0.62751602895338288</v>
      </c>
      <c r="O27" s="58">
        <f t="shared" ref="O27:Q33" si="13">N27*SQRT(((K27/J27)^2)+((K$33/J$33)^2))</f>
        <v>2.5818944638222346E-2</v>
      </c>
      <c r="P27" s="8">
        <f t="shared" ref="P27:P33" si="14">L27/L$33*100</f>
        <v>1.0576723131359436</v>
      </c>
      <c r="Q27" s="58">
        <f t="shared" si="13"/>
        <v>2.727575862976182E-2</v>
      </c>
      <c r="T27" s="63"/>
      <c r="U27" s="24"/>
      <c r="V27" s="64"/>
      <c r="W27" s="70"/>
    </row>
    <row r="28" spans="1:23" x14ac:dyDescent="0.25">
      <c r="A28" s="33" t="s">
        <v>99</v>
      </c>
      <c r="B28" s="29">
        <v>3.4813783767961914</v>
      </c>
      <c r="C28" s="17">
        <v>2.8522014535212428E-2</v>
      </c>
      <c r="D28" s="29">
        <v>0.44516378928729528</v>
      </c>
      <c r="E28" s="17">
        <v>4.2829021253824831E-5</v>
      </c>
      <c r="F28" s="8">
        <v>9.6102193594172023E-4</v>
      </c>
      <c r="G28" s="17">
        <v>6.9696968366643105E-6</v>
      </c>
      <c r="H28" s="8">
        <v>1.609</v>
      </c>
      <c r="I28" s="17">
        <v>1.4142135623730951E-4</v>
      </c>
      <c r="J28" s="8">
        <f t="shared" si="1"/>
        <v>13.09345139220135</v>
      </c>
      <c r="K28" s="17">
        <f t="shared" si="2"/>
        <v>0.14327307294388447</v>
      </c>
      <c r="L28" s="15">
        <f>SUM(J$26:J28)</f>
        <v>14.213030172367551</v>
      </c>
      <c r="M28" s="17">
        <f>SQRT((K28^2)+(K26^2)+(K27^2))</f>
        <v>0.14576051854658775</v>
      </c>
      <c r="N28" s="8">
        <f t="shared" si="12"/>
        <v>12.369456501191301</v>
      </c>
      <c r="O28" s="58">
        <f t="shared" si="13"/>
        <v>0.43282419214779516</v>
      </c>
      <c r="P28" s="8">
        <f t="shared" si="14"/>
        <v>13.427128814327244</v>
      </c>
      <c r="Q28" s="58">
        <f t="shared" si="13"/>
        <v>0.18828691739726666</v>
      </c>
      <c r="T28" s="63"/>
      <c r="U28" s="24"/>
      <c r="V28" s="64"/>
      <c r="W28" s="70"/>
    </row>
    <row r="29" spans="1:23" x14ac:dyDescent="0.25">
      <c r="A29" s="33" t="s">
        <v>6</v>
      </c>
      <c r="B29" s="29">
        <v>11.379741391032866</v>
      </c>
      <c r="C29" s="17">
        <v>0.22439590426473308</v>
      </c>
      <c r="D29" s="29">
        <v>0.38412338021929338</v>
      </c>
      <c r="E29" s="17">
        <v>4.1947038830161007E-5</v>
      </c>
      <c r="F29" s="8">
        <v>9.4751179454788631E-4</v>
      </c>
      <c r="G29" s="17">
        <v>6.9790866242833914E-6</v>
      </c>
      <c r="H29" s="8">
        <v>1.3872999999999998</v>
      </c>
      <c r="I29" s="17">
        <v>1.4142135623730951E-4</v>
      </c>
      <c r="J29" s="8">
        <f t="shared" si="1"/>
        <v>43.375791461746473</v>
      </c>
      <c r="K29" s="17">
        <f t="shared" si="2"/>
        <v>0.91306873899212659</v>
      </c>
      <c r="L29" s="15">
        <f>SUM(J$26:J29)</f>
        <v>57.588821634114026</v>
      </c>
      <c r="M29" s="17">
        <f>SQRT((K29^2)+(K27^2)+(K26^2)+(K28^2))</f>
        <v>0.92463000756607638</v>
      </c>
      <c r="N29" s="8">
        <f t="shared" si="12"/>
        <v>40.977351931087171</v>
      </c>
      <c r="O29" s="58">
        <f t="shared" si="13"/>
        <v>1.6121197584385769</v>
      </c>
      <c r="P29" s="8">
        <f t="shared" si="14"/>
        <v>54.404480745414418</v>
      </c>
      <c r="Q29" s="58">
        <f t="shared" si="13"/>
        <v>1.0167287441529573</v>
      </c>
      <c r="T29" s="63"/>
      <c r="U29" s="24"/>
      <c r="V29" s="64"/>
      <c r="W29" s="70"/>
    </row>
    <row r="30" spans="1:23" x14ac:dyDescent="0.25">
      <c r="A30" s="33" t="s">
        <v>40</v>
      </c>
      <c r="B30" s="29">
        <v>7.9939226581676399</v>
      </c>
      <c r="C30" s="17">
        <v>7.8789394778944893E-2</v>
      </c>
      <c r="D30" s="29">
        <v>0.44486953649675209</v>
      </c>
      <c r="E30" s="17">
        <v>4.2602745612651898E-5</v>
      </c>
      <c r="F30" s="8">
        <v>9.9656136992654033E-4</v>
      </c>
      <c r="G30" s="17">
        <v>6.9769866580418332E-6</v>
      </c>
      <c r="H30" s="8">
        <v>1.6162999999999998</v>
      </c>
      <c r="I30" s="17">
        <v>1.4142135623730951E-4</v>
      </c>
      <c r="J30" s="8">
        <f t="shared" si="1"/>
        <v>29.143734322950493</v>
      </c>
      <c r="K30" s="17">
        <f t="shared" si="2"/>
        <v>0.3523567902072362</v>
      </c>
      <c r="L30" s="15">
        <f>SUM(J$26:J30)</f>
        <v>86.73255595706452</v>
      </c>
      <c r="M30" s="17">
        <f>SQRT((K30^2)+(K28^2)+(K27^2)+(K29^2)+(K26^2))</f>
        <v>0.9894927783954709</v>
      </c>
      <c r="N30" s="8">
        <f t="shared" si="12"/>
        <v>27.532248235535999</v>
      </c>
      <c r="O30" s="58">
        <f t="shared" si="13"/>
        <v>0.97373759559347683</v>
      </c>
      <c r="P30" s="8">
        <f t="shared" si="14"/>
        <v>81.93672898095042</v>
      </c>
      <c r="Q30" s="58">
        <f t="shared" si="13"/>
        <v>1.2197912341494794</v>
      </c>
      <c r="T30" s="63"/>
      <c r="U30" s="24"/>
      <c r="V30" s="64"/>
      <c r="W30" s="70"/>
    </row>
    <row r="31" spans="1:23" x14ac:dyDescent="0.25">
      <c r="A31" s="33" t="s">
        <v>72</v>
      </c>
      <c r="B31" s="29">
        <v>2.7238794799566532</v>
      </c>
      <c r="C31" s="17">
        <v>2.4431372058894684E-2</v>
      </c>
      <c r="D31" s="29">
        <v>0.3581372360581016</v>
      </c>
      <c r="E31" s="17">
        <v>4.1246966661739713E-5</v>
      </c>
      <c r="F31" s="8">
        <v>9.1735879579396768E-4</v>
      </c>
      <c r="G31" s="17">
        <v>6.974955894950944E-6</v>
      </c>
      <c r="H31" s="8">
        <v>1.3043000000000005</v>
      </c>
      <c r="I31" s="17">
        <v>1.4142135623730951E-4</v>
      </c>
      <c r="J31" s="8">
        <f t="shared" si="1"/>
        <v>10.813758720728634</v>
      </c>
      <c r="K31" s="17">
        <f t="shared" si="2"/>
        <v>0.12716359053412379</v>
      </c>
      <c r="L31" s="15">
        <f>SUM(J$26:J31)</f>
        <v>97.546314677793148</v>
      </c>
      <c r="M31" s="17">
        <f>SQRT((K31^2)+(K29^2)+(K28^2)+(K30^2)+(K26^2)+(K27^2))</f>
        <v>0.99763046127026356</v>
      </c>
      <c r="N31" s="8">
        <f t="shared" si="12"/>
        <v>10.215818129519349</v>
      </c>
      <c r="O31" s="58">
        <f t="shared" si="13"/>
        <v>0.36016299983483757</v>
      </c>
      <c r="P31" s="8">
        <f t="shared" si="14"/>
        <v>92.152547110469769</v>
      </c>
      <c r="Q31" s="58">
        <f t="shared" si="13"/>
        <v>1.2903464455447171</v>
      </c>
      <c r="T31" s="63"/>
      <c r="U31" s="24"/>
      <c r="V31" s="64"/>
      <c r="W31" s="70"/>
    </row>
    <row r="32" spans="1:23" x14ac:dyDescent="0.25">
      <c r="A32" s="33" t="s">
        <v>45</v>
      </c>
      <c r="B32" s="29">
        <v>0.85514389992040063</v>
      </c>
      <c r="C32" s="17">
        <v>1.2414543916803085E-2</v>
      </c>
      <c r="D32" s="29">
        <v>0.43983897834536373</v>
      </c>
      <c r="E32" s="17">
        <v>4.2891863855879306E-5</v>
      </c>
      <c r="F32" s="8">
        <v>9.0274078020481782E-4</v>
      </c>
      <c r="G32" s="17">
        <v>6.9763321031552812E-6</v>
      </c>
      <c r="H32" s="8">
        <v>1.5843000000000007</v>
      </c>
      <c r="I32" s="17">
        <v>1.4142135623730951E-4</v>
      </c>
      <c r="J32" s="8">
        <f t="shared" si="1"/>
        <v>3.4120850581430791</v>
      </c>
      <c r="K32" s="17">
        <f t="shared" si="2"/>
        <v>5.6117771107134284E-2</v>
      </c>
      <c r="L32" s="15">
        <f>SUM(J$26:J32)</f>
        <v>100.95839973593623</v>
      </c>
      <c r="M32" s="17">
        <f>SQRT((K32^2)+(K30^2)+(K29^2)+(K31^2)+(K27^2)+(K28^2)+(K26^2))</f>
        <v>0.99920755676103223</v>
      </c>
      <c r="N32" s="8">
        <f t="shared" si="12"/>
        <v>3.2234157702837538</v>
      </c>
      <c r="O32" s="58">
        <f t="shared" si="13"/>
        <v>0.11953427991280459</v>
      </c>
      <c r="P32" s="8">
        <f t="shared" si="14"/>
        <v>95.375962880753519</v>
      </c>
      <c r="Q32" s="58">
        <f t="shared" si="13"/>
        <v>1.3126671173982953</v>
      </c>
      <c r="T32" s="63"/>
      <c r="U32" s="24"/>
      <c r="V32" s="64"/>
      <c r="W32" s="70"/>
    </row>
    <row r="33" spans="1:23" ht="15.75" thickBot="1" x14ac:dyDescent="0.3">
      <c r="A33" s="34" t="s">
        <v>75</v>
      </c>
      <c r="B33" s="35">
        <v>1.173365776392393</v>
      </c>
      <c r="C33" s="36">
        <v>3.7854559593537257E-2</v>
      </c>
      <c r="D33" s="35">
        <v>0.4458460439167834</v>
      </c>
      <c r="E33" s="36">
        <v>4.255379087935062E-5</v>
      </c>
      <c r="F33" s="37">
        <v>8.7227782788038932E-4</v>
      </c>
      <c r="G33" s="36">
        <v>6.9694214895171238E-6</v>
      </c>
      <c r="H33" s="37">
        <v>1.6223000000000001</v>
      </c>
      <c r="I33" s="36">
        <v>1.4142135623730951E-4</v>
      </c>
      <c r="J33" s="37">
        <f t="shared" si="1"/>
        <v>4.8946859751483425</v>
      </c>
      <c r="K33" s="36">
        <f t="shared" si="2"/>
        <v>0.16268192860201258</v>
      </c>
      <c r="L33" s="43">
        <f>SUM(J$26:J33)</f>
        <v>105.85308571108457</v>
      </c>
      <c r="M33" s="36">
        <f>SQRT((K33^2)+(K31^2)+(K30^2)+(K32^2)+(K28^2)+(K29^2)+(K27^2)+(K26^2))</f>
        <v>1.0123641397155583</v>
      </c>
      <c r="N33" s="37">
        <f t="shared" si="12"/>
        <v>4.6240371192464798</v>
      </c>
      <c r="O33" s="60">
        <f t="shared" si="13"/>
        <v>0.21734556743099825</v>
      </c>
      <c r="P33" s="37">
        <f t="shared" si="14"/>
        <v>100</v>
      </c>
      <c r="Q33" s="60">
        <f t="shared" si="13"/>
        <v>1.352534115399898</v>
      </c>
      <c r="T33" s="65">
        <v>103.79901378279388</v>
      </c>
      <c r="U33" s="68">
        <v>0.75580833259242608</v>
      </c>
      <c r="V33" s="66">
        <f>L33/T33*100</f>
        <v>101.97889349179074</v>
      </c>
      <c r="W33" s="71">
        <f>V33*SQRT(((U33/T33)^2)+((M33/L33)^2))</f>
        <v>1.2258146430622068</v>
      </c>
    </row>
    <row r="34" spans="1:23" x14ac:dyDescent="0.25">
      <c r="A34" s="38" t="s">
        <v>121</v>
      </c>
      <c r="B34" s="30">
        <v>0.13179017728688899</v>
      </c>
      <c r="C34" s="31">
        <v>4.8169601123439947E-3</v>
      </c>
      <c r="D34" s="30">
        <v>0.50183086743530103</v>
      </c>
      <c r="E34" s="31">
        <v>3.9148361302166671E-5</v>
      </c>
      <c r="F34" s="32">
        <v>1.0697559773231477E-3</v>
      </c>
      <c r="G34" s="31">
        <v>6.9717247797397188E-6</v>
      </c>
      <c r="H34" s="32">
        <v>2.0282999999999998</v>
      </c>
      <c r="I34" s="31">
        <v>1.4142135623730951E-4</v>
      </c>
      <c r="J34" s="32">
        <f t="shared" si="1"/>
        <v>0.49793555712682058</v>
      </c>
      <c r="K34" s="31">
        <f t="shared" si="2"/>
        <v>1.8486774904435638E-2</v>
      </c>
      <c r="L34" s="32">
        <f>SUM(J$34:J34)</f>
        <v>0.49793555712682058</v>
      </c>
      <c r="M34" s="31">
        <f>SQRT((K34^2))</f>
        <v>1.8486774904435638E-2</v>
      </c>
      <c r="N34" s="32">
        <f>J34/L$41*100</f>
        <v>0.47330673265747403</v>
      </c>
      <c r="O34" s="57">
        <f>N34*SQRT(((K34/J34)^2)+((K$41/J$41)^2))</f>
        <v>2.245753440156192E-2</v>
      </c>
      <c r="P34" s="32">
        <f t="shared" ref="P34:P41" si="15">L34/L$41*100</f>
        <v>0.47330673265747403</v>
      </c>
      <c r="Q34" s="57">
        <f>P34*SQRT(((M34/L34)^2)+((M$41/L$41)^2))</f>
        <v>1.8188117362342229E-2</v>
      </c>
      <c r="T34" s="61"/>
      <c r="U34" s="67"/>
      <c r="V34" s="62"/>
      <c r="W34" s="69"/>
    </row>
    <row r="35" spans="1:23" x14ac:dyDescent="0.25">
      <c r="A35" s="33" t="s">
        <v>20</v>
      </c>
      <c r="B35" s="29">
        <v>0.21260034276453618</v>
      </c>
      <c r="C35" s="17">
        <v>6.3089033395847963E-3</v>
      </c>
      <c r="D35" s="29">
        <v>0.47289109428049092</v>
      </c>
      <c r="E35" s="17">
        <v>4.0855824321919441E-5</v>
      </c>
      <c r="F35" s="8">
        <v>9.6617881209299066E-4</v>
      </c>
      <c r="G35" s="17">
        <v>6.9713460076514456E-6</v>
      </c>
      <c r="H35" s="8">
        <v>1.8106999999999998</v>
      </c>
      <c r="I35" s="17">
        <v>1.4142135623730951E-4</v>
      </c>
      <c r="J35" s="8">
        <f t="shared" si="1"/>
        <v>0.84254250068056813</v>
      </c>
      <c r="K35" s="17">
        <f t="shared" si="2"/>
        <v>2.5731054520376138E-2</v>
      </c>
      <c r="L35" s="15">
        <f>SUM(J$34:J35)</f>
        <v>1.3404780578073887</v>
      </c>
      <c r="M35" s="17">
        <f>SQRT((K35^2)+(K34^2))</f>
        <v>3.168356061268747E-2</v>
      </c>
      <c r="N35" s="8">
        <f t="shared" ref="N35:N41" si="16">J35/L$41*100</f>
        <v>0.80086877190136196</v>
      </c>
      <c r="O35" s="58">
        <f t="shared" ref="O35:Q41" si="17">N35*SQRT(((K35/J35)^2)+((K$41/J$41)^2))</f>
        <v>3.4030828203510083E-2</v>
      </c>
      <c r="P35" s="8">
        <f t="shared" si="15"/>
        <v>1.2741755045588361</v>
      </c>
      <c r="Q35" s="58">
        <f t="shared" si="17"/>
        <v>3.265847628282055E-2</v>
      </c>
      <c r="T35" s="63"/>
      <c r="U35" s="24"/>
      <c r="V35" s="64"/>
      <c r="W35" s="70"/>
    </row>
    <row r="36" spans="1:23" x14ac:dyDescent="0.25">
      <c r="A36" s="33" t="s">
        <v>95</v>
      </c>
      <c r="B36" s="29">
        <v>4.1634072313918873</v>
      </c>
      <c r="C36" s="17">
        <v>3.1602563117152864E-2</v>
      </c>
      <c r="D36" s="29">
        <v>0.4483128160035173</v>
      </c>
      <c r="E36" s="17">
        <v>4.2587069230175341E-5</v>
      </c>
      <c r="F36" s="8">
        <v>9.1707384416648207E-4</v>
      </c>
      <c r="G36" s="17">
        <v>6.9727893198716675E-6</v>
      </c>
      <c r="H36" s="8">
        <v>1.6315</v>
      </c>
      <c r="I36" s="17">
        <v>1.4142135623730951E-4</v>
      </c>
      <c r="J36" s="8">
        <f t="shared" si="1"/>
        <v>16.521539342616791</v>
      </c>
      <c r="K36" s="17">
        <f t="shared" si="2"/>
        <v>0.17751487357309298</v>
      </c>
      <c r="L36" s="15">
        <f>SUM(J$34:J36)</f>
        <v>17.862017400424179</v>
      </c>
      <c r="M36" s="17">
        <f>SQRT((K36^2)+(K34^2)+(K35^2))</f>
        <v>0.1803202106053812</v>
      </c>
      <c r="N36" s="8">
        <f t="shared" si="16"/>
        <v>15.704353089077006</v>
      </c>
      <c r="O36" s="58">
        <f t="shared" si="17"/>
        <v>0.49371870274831864</v>
      </c>
      <c r="P36" s="8">
        <f t="shared" si="15"/>
        <v>16.97852859363584</v>
      </c>
      <c r="Q36" s="58">
        <f t="shared" si="17"/>
        <v>0.24023440373938706</v>
      </c>
      <c r="T36" s="63"/>
      <c r="U36" s="24"/>
      <c r="V36" s="64"/>
      <c r="W36" s="70"/>
    </row>
    <row r="37" spans="1:23" x14ac:dyDescent="0.25">
      <c r="A37" s="33" t="s">
        <v>89</v>
      </c>
      <c r="B37" s="29">
        <v>11.159245192182079</v>
      </c>
      <c r="C37" s="17">
        <v>0.22484854075888466</v>
      </c>
      <c r="D37" s="29">
        <v>0.44631231973630014</v>
      </c>
      <c r="E37" s="17">
        <v>4.2540129756124474E-5</v>
      </c>
      <c r="F37" s="8">
        <v>9.3242623225801857E-4</v>
      </c>
      <c r="G37" s="17">
        <v>6.9769862264602075E-6</v>
      </c>
      <c r="H37" s="8">
        <v>1.6248000000000005</v>
      </c>
      <c r="I37" s="17">
        <v>1.4142135623730951E-4</v>
      </c>
      <c r="J37" s="8">
        <f t="shared" si="1"/>
        <v>43.569379235243503</v>
      </c>
      <c r="K37" s="17">
        <f t="shared" si="2"/>
        <v>0.93647986463404242</v>
      </c>
      <c r="L37" s="15">
        <f>SUM(J$34:J37)</f>
        <v>61.431396635667681</v>
      </c>
      <c r="M37" s="17">
        <f>SQRT((K37^2)+(K35^2)+(K34^2)+(K36^2))</f>
        <v>0.95368229259946069</v>
      </c>
      <c r="N37" s="8">
        <f t="shared" si="16"/>
        <v>41.414356204522477</v>
      </c>
      <c r="O37" s="58">
        <f t="shared" si="17"/>
        <v>1.5131364580578393</v>
      </c>
      <c r="P37" s="8">
        <f t="shared" si="15"/>
        <v>58.39288479815832</v>
      </c>
      <c r="Q37" s="58">
        <f t="shared" si="17"/>
        <v>1.0755957165269414</v>
      </c>
      <c r="T37" s="63"/>
      <c r="U37" s="24"/>
      <c r="V37" s="64"/>
      <c r="W37" s="70"/>
    </row>
    <row r="38" spans="1:23" x14ac:dyDescent="0.25">
      <c r="A38" s="33" t="s">
        <v>15</v>
      </c>
      <c r="B38" s="29">
        <v>7.1235228818947611</v>
      </c>
      <c r="C38" s="17">
        <v>7.9759263483093465E-2</v>
      </c>
      <c r="D38" s="29">
        <v>0.44066056064390807</v>
      </c>
      <c r="E38" s="17">
        <v>4.2892953030335234E-5</v>
      </c>
      <c r="F38" s="8">
        <v>9.0152224247499807E-4</v>
      </c>
      <c r="G38" s="17">
        <v>6.9669153015843541E-6</v>
      </c>
      <c r="H38" s="8">
        <v>1.5877000000000008</v>
      </c>
      <c r="I38" s="17">
        <v>1.4142135623730951E-4</v>
      </c>
      <c r="J38" s="8">
        <f t="shared" si="1"/>
        <v>28.469683535488176</v>
      </c>
      <c r="K38" s="17">
        <f t="shared" si="2"/>
        <v>0.38733681572378414</v>
      </c>
      <c r="L38" s="15">
        <f>SUM(J$34:J38)</f>
        <v>89.901080171155854</v>
      </c>
      <c r="M38" s="17">
        <f>SQRT((K38^2)+(K36^2)+(K35^2)+(K37^2)+(K34^2))</f>
        <v>1.0293394600581502</v>
      </c>
      <c r="N38" s="8">
        <f t="shared" si="16"/>
        <v>27.061519710957764</v>
      </c>
      <c r="O38" s="58">
        <f t="shared" si="17"/>
        <v>0.88023936993745067</v>
      </c>
      <c r="P38" s="8">
        <f t="shared" si="15"/>
        <v>85.454404509116074</v>
      </c>
      <c r="Q38" s="58">
        <f t="shared" si="17"/>
        <v>1.2942483110297336</v>
      </c>
      <c r="T38" s="63"/>
      <c r="U38" s="24"/>
      <c r="V38" s="64"/>
      <c r="W38" s="70"/>
    </row>
    <row r="39" spans="1:23" x14ac:dyDescent="0.25">
      <c r="A39" s="33" t="s">
        <v>58</v>
      </c>
      <c r="B39" s="29">
        <v>2.610401858126179</v>
      </c>
      <c r="C39" s="17">
        <v>3.1859045436623906E-2</v>
      </c>
      <c r="D39" s="29">
        <v>0.43540280234745743</v>
      </c>
      <c r="E39" s="17">
        <v>4.3311423919670003E-5</v>
      </c>
      <c r="F39" s="8">
        <v>9.0250036987719992E-4</v>
      </c>
      <c r="G39" s="17">
        <v>6.9744742235850593E-6</v>
      </c>
      <c r="H39" s="8">
        <v>1.5506000000000002</v>
      </c>
      <c r="I39" s="17">
        <v>1.4142135623730951E-4</v>
      </c>
      <c r="J39" s="8">
        <f t="shared" si="1"/>
        <v>10.300742744969392</v>
      </c>
      <c r="K39" s="17">
        <f t="shared" si="2"/>
        <v>0.14880665857348871</v>
      </c>
      <c r="L39" s="15">
        <f>SUM(J$34:J39)</f>
        <v>100.20182291612525</v>
      </c>
      <c r="M39" s="17">
        <f>SQRT((K39^2)+(K37^2)+(K36^2)+(K38^2)+(K34^2)+(K35^2))</f>
        <v>1.0400399731109429</v>
      </c>
      <c r="N39" s="8">
        <f t="shared" si="16"/>
        <v>9.79124873246381</v>
      </c>
      <c r="O39" s="58">
        <f t="shared" si="17"/>
        <v>0.32201428705590163</v>
      </c>
      <c r="P39" s="8">
        <f t="shared" si="15"/>
        <v>95.245653241579888</v>
      </c>
      <c r="Q39" s="58">
        <f t="shared" si="17"/>
        <v>1.3671096322644014</v>
      </c>
      <c r="T39" s="63"/>
      <c r="U39" s="24"/>
      <c r="V39" s="64"/>
      <c r="W39" s="70"/>
    </row>
    <row r="40" spans="1:23" x14ac:dyDescent="0.25">
      <c r="A40" s="33" t="s">
        <v>35</v>
      </c>
      <c r="B40" s="29">
        <v>0.90672504280294008</v>
      </c>
      <c r="C40" s="17">
        <v>1.5210300791743583E-2</v>
      </c>
      <c r="D40" s="29">
        <v>0.44258114588241826</v>
      </c>
      <c r="E40" s="17">
        <v>4.2867487756476499E-5</v>
      </c>
      <c r="F40" s="8">
        <v>8.8766150507938607E-4</v>
      </c>
      <c r="G40" s="17">
        <v>6.9741301880500381E-6</v>
      </c>
      <c r="H40" s="8">
        <v>1.5967000000000002</v>
      </c>
      <c r="I40" s="17">
        <v>1.4142135623730951E-4</v>
      </c>
      <c r="J40" s="8">
        <f t="shared" si="1"/>
        <v>3.6851794498259953</v>
      </c>
      <c r="K40" s="17">
        <f t="shared" si="2"/>
        <v>6.8264988500074661E-2</v>
      </c>
      <c r="L40" s="15">
        <f>SUM(J$34:J40)</f>
        <v>103.88700236595125</v>
      </c>
      <c r="M40" s="17">
        <f>SQRT((K40^2)+(K38^2)+(K37^2)+(K39^2)+(K35^2)+(K36^2)+(K34^2))</f>
        <v>1.042277916068227</v>
      </c>
      <c r="N40" s="8">
        <f t="shared" si="16"/>
        <v>3.5029035779611322</v>
      </c>
      <c r="O40" s="58">
        <f t="shared" si="17"/>
        <v>0.12215401233491691</v>
      </c>
      <c r="P40" s="8">
        <f t="shared" si="15"/>
        <v>98.748556819541022</v>
      </c>
      <c r="Q40" s="58">
        <f t="shared" si="17"/>
        <v>1.3928358633369422</v>
      </c>
      <c r="T40" s="63"/>
      <c r="U40" s="24"/>
      <c r="V40" s="64"/>
      <c r="W40" s="70"/>
    </row>
    <row r="41" spans="1:23" ht="15.75" thickBot="1" x14ac:dyDescent="0.3">
      <c r="A41" s="34" t="s">
        <v>104</v>
      </c>
      <c r="B41" s="35">
        <v>0.32287512546650882</v>
      </c>
      <c r="C41" s="36">
        <v>9.1997363922982859E-3</v>
      </c>
      <c r="D41" s="35">
        <v>0.44748469961851967</v>
      </c>
      <c r="E41" s="36">
        <v>4.2521335457093928E-5</v>
      </c>
      <c r="F41" s="37">
        <v>8.9358445854210284E-4</v>
      </c>
      <c r="G41" s="36">
        <v>6.9818771543182251E-6</v>
      </c>
      <c r="H41" s="37">
        <v>1.6305000000000005</v>
      </c>
      <c r="I41" s="36">
        <v>1.4142135623730951E-4</v>
      </c>
      <c r="J41" s="37">
        <f t="shared" si="1"/>
        <v>1.3165628423996223</v>
      </c>
      <c r="K41" s="36">
        <f t="shared" si="2"/>
        <v>3.8898263774147609E-2</v>
      </c>
      <c r="L41" s="43">
        <f>SUM(J$34:J41)</f>
        <v>105.20356520835087</v>
      </c>
      <c r="M41" s="36">
        <f>SQRT((K41^2)+(K39^2)+(K38^2)+(K40^2)+(K36^2)+(K37^2)+(K35^2)+(K34^2))</f>
        <v>1.04300351353587</v>
      </c>
      <c r="N41" s="37">
        <f t="shared" si="16"/>
        <v>1.2514431804589794</v>
      </c>
      <c r="O41" s="60">
        <f t="shared" si="17"/>
        <v>5.2289532273188569E-2</v>
      </c>
      <c r="P41" s="37">
        <f t="shared" si="15"/>
        <v>100</v>
      </c>
      <c r="Q41" s="60">
        <f t="shared" si="17"/>
        <v>1.402071984465534</v>
      </c>
      <c r="T41" s="65">
        <v>104.30469975438467</v>
      </c>
      <c r="U41" s="68">
        <v>0.75949043911313141</v>
      </c>
      <c r="V41" s="66">
        <f>L41/T41*100</f>
        <v>100.86176889064716</v>
      </c>
      <c r="W41" s="71">
        <f>V41*SQRT(((U41/T41)^2)+((M41/L41)^2))</f>
        <v>1.2406815258430186</v>
      </c>
    </row>
    <row r="42" spans="1:23" x14ac:dyDescent="0.25">
      <c r="A42" s="22"/>
      <c r="B42" s="22"/>
      <c r="C42" s="24"/>
    </row>
    <row r="43" spans="1:23" x14ac:dyDescent="0.25">
      <c r="A43" s="22"/>
      <c r="B43" s="22"/>
      <c r="C43" s="24"/>
    </row>
    <row r="44" spans="1:23" x14ac:dyDescent="0.25">
      <c r="A44" s="22"/>
      <c r="B44" s="22"/>
      <c r="C44" s="24"/>
    </row>
    <row r="45" spans="1:23" x14ac:dyDescent="0.25">
      <c r="A45" s="22"/>
      <c r="B45" s="22"/>
      <c r="C45" s="24"/>
    </row>
    <row r="46" spans="1:23" x14ac:dyDescent="0.25">
      <c r="A46" s="22"/>
      <c r="B46" s="22"/>
      <c r="C46" s="24"/>
      <c r="D46" s="22"/>
      <c r="E46" s="24"/>
    </row>
    <row r="47" spans="1:23" x14ac:dyDescent="0.25">
      <c r="A47" s="22"/>
      <c r="B47" s="22"/>
      <c r="C47" s="24"/>
      <c r="D47" s="22"/>
      <c r="E47" s="24"/>
    </row>
    <row r="48" spans="1:23" x14ac:dyDescent="0.25">
      <c r="A48" s="22"/>
      <c r="B48" s="22"/>
      <c r="C48" s="24"/>
      <c r="D48" s="22"/>
      <c r="E48" s="24"/>
    </row>
    <row r="49" spans="1:5" x14ac:dyDescent="0.25">
      <c r="A49" s="22"/>
      <c r="B49" s="22"/>
      <c r="C49" s="24"/>
      <c r="D49" s="22"/>
      <c r="E49" s="24"/>
    </row>
    <row r="50" spans="1:5" x14ac:dyDescent="0.25">
      <c r="A50" s="22"/>
      <c r="B50" s="22"/>
      <c r="C50" s="24"/>
      <c r="D50" s="22"/>
      <c r="E50" s="24"/>
    </row>
    <row r="51" spans="1:5" x14ac:dyDescent="0.25">
      <c r="A51" s="22"/>
      <c r="B51" s="22"/>
      <c r="C51" s="24"/>
      <c r="D51" s="22"/>
      <c r="E51" s="24"/>
    </row>
    <row r="52" spans="1:5" x14ac:dyDescent="0.25">
      <c r="A52" s="22"/>
      <c r="B52" s="22"/>
      <c r="C52" s="24"/>
      <c r="D52" s="22"/>
      <c r="E52" s="24"/>
    </row>
    <row r="53" spans="1:5" x14ac:dyDescent="0.25">
      <c r="A53" s="22"/>
      <c r="B53" s="22"/>
      <c r="C53" s="24"/>
      <c r="D53" s="22"/>
      <c r="E53" s="24"/>
    </row>
    <row r="54" spans="1:5" x14ac:dyDescent="0.25">
      <c r="A54" s="22"/>
      <c r="B54" s="22"/>
      <c r="C54" s="24"/>
      <c r="D54" s="22"/>
      <c r="E54" s="24"/>
    </row>
    <row r="55" spans="1:5" x14ac:dyDescent="0.25">
      <c r="A55" s="22"/>
      <c r="B55" s="22"/>
      <c r="C55" s="24"/>
      <c r="D55" s="22"/>
      <c r="E55" s="24"/>
    </row>
    <row r="56" spans="1:5" x14ac:dyDescent="0.25">
      <c r="A56" s="22"/>
      <c r="B56" s="22"/>
      <c r="C56" s="24"/>
      <c r="D56" s="22"/>
      <c r="E56" s="24"/>
    </row>
    <row r="57" spans="1:5" x14ac:dyDescent="0.25">
      <c r="A57" s="22"/>
      <c r="B57" s="22"/>
      <c r="C57" s="24"/>
      <c r="D57" s="22"/>
      <c r="E57" s="2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76</v>
      </c>
    </row>
    <row r="3" spans="1:1" x14ac:dyDescent="0.25">
      <c r="A3" t="s">
        <v>57</v>
      </c>
    </row>
    <row r="4" spans="1:1" x14ac:dyDescent="0.25">
      <c r="A4" t="s">
        <v>113</v>
      </c>
    </row>
    <row r="5" spans="1:1" x14ac:dyDescent="0.25">
      <c r="A5" t="s">
        <v>160</v>
      </c>
    </row>
    <row r="6" spans="1:1" x14ac:dyDescent="0.25">
      <c r="A6" t="s">
        <v>84</v>
      </c>
    </row>
    <row r="7" spans="1:1" x14ac:dyDescent="0.25">
      <c r="A7" t="s">
        <v>46</v>
      </c>
    </row>
    <row r="8" spans="1:1" x14ac:dyDescent="0.25">
      <c r="A8" t="s">
        <v>47</v>
      </c>
    </row>
    <row r="9" spans="1:1" x14ac:dyDescent="0.25">
      <c r="A9" t="s">
        <v>48</v>
      </c>
    </row>
    <row r="10" spans="1:1" x14ac:dyDescent="0.25">
      <c r="A10" t="s">
        <v>134</v>
      </c>
    </row>
    <row r="11" spans="1:1" x14ac:dyDescent="0.25">
      <c r="A11" t="s">
        <v>5</v>
      </c>
    </row>
    <row r="12" spans="1:1" x14ac:dyDescent="0.25">
      <c r="A12" t="s">
        <v>82</v>
      </c>
    </row>
    <row r="13" spans="1:1" x14ac:dyDescent="0.25">
      <c r="A13" t="s">
        <v>77</v>
      </c>
    </row>
    <row r="14" spans="1:1" x14ac:dyDescent="0.25">
      <c r="A14" t="s">
        <v>149</v>
      </c>
    </row>
    <row r="15" spans="1:1" x14ac:dyDescent="0.25">
      <c r="A15" t="s">
        <v>30</v>
      </c>
    </row>
    <row r="16" spans="1:1" x14ac:dyDescent="0.25">
      <c r="A16" t="s">
        <v>19</v>
      </c>
    </row>
    <row r="17" spans="1:1" x14ac:dyDescent="0.25">
      <c r="A17" t="s">
        <v>151</v>
      </c>
    </row>
    <row r="18" spans="1:1" x14ac:dyDescent="0.25">
      <c r="A18" t="s">
        <v>32</v>
      </c>
    </row>
    <row r="19" spans="1:1" x14ac:dyDescent="0.25">
      <c r="A19" t="s">
        <v>60</v>
      </c>
    </row>
    <row r="20" spans="1:1" x14ac:dyDescent="0.25">
      <c r="A20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Sheet2</vt:lpstr>
      <vt:lpstr>Calculations</vt:lpstr>
      <vt:lpstr>Sheet1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2018-11-01T20:20:39Z</dcterms:created>
  <dcterms:modified xsi:type="dcterms:W3CDTF">2021-06-23T14:43:16Z</dcterms:modified>
</cp:coreProperties>
</file>